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289EF773-8336-4BF7-861B-7D11018F76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penzimet Dhjetor" sheetId="1" r:id="rId1"/>
    <sheet name="Te Hyrat Dhjetor" sheetId="2" r:id="rId2"/>
  </sheets>
  <definedNames>
    <definedName name="JR_PAGE_ANCHOR_0_1">'Shpenzimet Dhjetor'!#REF!</definedName>
    <definedName name="_xlnm.Print_Area" localSheetId="0">'Shpenzimet Dhjetor'!$A$1:$F$101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C71" i="1"/>
  <c r="D71" i="1"/>
  <c r="B71" i="1"/>
  <c r="C19" i="1"/>
  <c r="D19" i="1"/>
  <c r="B19" i="1"/>
  <c r="C101" i="1"/>
  <c r="C5" i="1" s="1"/>
  <c r="D101" i="1"/>
  <c r="B101" i="1"/>
  <c r="C76" i="1"/>
  <c r="D76" i="1"/>
  <c r="B76" i="1"/>
  <c r="E58" i="1"/>
  <c r="F58" i="1"/>
  <c r="E55" i="1"/>
  <c r="F55" i="1"/>
  <c r="B53" i="1"/>
  <c r="F53" i="1" s="1"/>
  <c r="B50" i="1"/>
  <c r="D45" i="1"/>
  <c r="F45" i="1" s="1"/>
  <c r="E38" i="1"/>
  <c r="F38" i="1"/>
  <c r="E39" i="1"/>
  <c r="F39" i="1"/>
  <c r="B37" i="1"/>
  <c r="B35" i="1"/>
  <c r="F35" i="1" s="1"/>
  <c r="D21" i="1"/>
  <c r="F21" i="1" s="1"/>
  <c r="D37" i="1"/>
  <c r="C50" i="1"/>
  <c r="C64" i="1" s="1"/>
  <c r="D50" i="1"/>
  <c r="F77" i="1"/>
  <c r="E77" i="1"/>
  <c r="F73" i="1"/>
  <c r="E73" i="1"/>
  <c r="F72" i="1"/>
  <c r="E72" i="1"/>
  <c r="F63" i="1"/>
  <c r="E63" i="1"/>
  <c r="F62" i="1"/>
  <c r="E62" i="1"/>
  <c r="F60" i="1"/>
  <c r="E60" i="1"/>
  <c r="F59" i="1"/>
  <c r="E59" i="1"/>
  <c r="F57" i="1"/>
  <c r="E57" i="1"/>
  <c r="F56" i="1"/>
  <c r="E56" i="1"/>
  <c r="F54" i="1"/>
  <c r="E54" i="1"/>
  <c r="F52" i="1"/>
  <c r="E52" i="1"/>
  <c r="F51" i="1"/>
  <c r="E51" i="1"/>
  <c r="F49" i="1"/>
  <c r="E49" i="1"/>
  <c r="F48" i="1"/>
  <c r="E48" i="1"/>
  <c r="F47" i="1"/>
  <c r="E47" i="1"/>
  <c r="F46" i="1"/>
  <c r="E46" i="1"/>
  <c r="E45" i="1"/>
  <c r="F44" i="1"/>
  <c r="E44" i="1"/>
  <c r="F43" i="1"/>
  <c r="E43" i="1"/>
  <c r="F42" i="1"/>
  <c r="E42" i="1"/>
  <c r="F41" i="1"/>
  <c r="E41" i="1"/>
  <c r="F40" i="1"/>
  <c r="E40" i="1"/>
  <c r="F36" i="1"/>
  <c r="E36" i="1"/>
  <c r="F34" i="1"/>
  <c r="E34" i="1"/>
  <c r="F32" i="1"/>
  <c r="E32" i="1"/>
  <c r="F31" i="1"/>
  <c r="E31" i="1"/>
  <c r="F29" i="1"/>
  <c r="E29" i="1"/>
  <c r="F27" i="1"/>
  <c r="E27" i="1"/>
  <c r="F26" i="1"/>
  <c r="E26" i="1"/>
  <c r="F25" i="1"/>
  <c r="E25" i="1"/>
  <c r="F70" i="1"/>
  <c r="E70" i="1"/>
  <c r="F69" i="1"/>
  <c r="E69" i="1"/>
  <c r="F68" i="1"/>
  <c r="E68" i="1"/>
  <c r="F67" i="1"/>
  <c r="E67" i="1"/>
  <c r="F66" i="1"/>
  <c r="E66" i="1"/>
  <c r="F65" i="1"/>
  <c r="E65" i="1"/>
  <c r="F24" i="1"/>
  <c r="E24" i="1"/>
  <c r="F23" i="1"/>
  <c r="E23" i="1"/>
  <c r="F22" i="1"/>
  <c r="E22" i="1"/>
  <c r="E21" i="1"/>
  <c r="F20" i="1"/>
  <c r="E20" i="1"/>
  <c r="F13" i="1"/>
  <c r="E13" i="1"/>
  <c r="F12" i="1"/>
  <c r="E12" i="1"/>
  <c r="F10" i="1"/>
  <c r="E10" i="1"/>
  <c r="F9" i="1"/>
  <c r="E9" i="1"/>
  <c r="F8" i="1"/>
  <c r="E8" i="1"/>
  <c r="F7" i="1"/>
  <c r="E7" i="1"/>
  <c r="F6" i="1"/>
  <c r="E6" i="1"/>
  <c r="H50" i="2"/>
  <c r="G50" i="2"/>
  <c r="H48" i="2"/>
  <c r="G48" i="2"/>
  <c r="H47" i="2"/>
  <c r="G47" i="2"/>
  <c r="H46" i="2"/>
  <c r="G46" i="2"/>
  <c r="H44" i="2"/>
  <c r="G44" i="2"/>
  <c r="H43" i="2"/>
  <c r="G43" i="2"/>
  <c r="H42" i="2"/>
  <c r="G42" i="2"/>
  <c r="H41" i="2"/>
  <c r="G41" i="2"/>
  <c r="F41" i="2"/>
  <c r="E41" i="2"/>
  <c r="D41" i="2"/>
  <c r="D45" i="2" s="1"/>
  <c r="C41" i="2"/>
  <c r="C45" i="2" s="1"/>
  <c r="C49" i="2" s="1"/>
  <c r="C51" i="2" s="1"/>
  <c r="H40" i="2"/>
  <c r="G40" i="2"/>
  <c r="H39" i="2"/>
  <c r="G39" i="2"/>
  <c r="H38" i="2"/>
  <c r="G38" i="2"/>
  <c r="H37" i="2"/>
  <c r="G37" i="2"/>
  <c r="H36" i="2"/>
  <c r="G36" i="2"/>
  <c r="F35" i="2"/>
  <c r="E35" i="2"/>
  <c r="D35" i="2"/>
  <c r="H35" i="2" s="1"/>
  <c r="C35" i="2"/>
  <c r="H34" i="2"/>
  <c r="G34" i="2"/>
  <c r="H33" i="2"/>
  <c r="G33" i="2"/>
  <c r="F32" i="2"/>
  <c r="E32" i="2"/>
  <c r="D32" i="2"/>
  <c r="H32" i="2" s="1"/>
  <c r="C32" i="2"/>
  <c r="H31" i="2"/>
  <c r="G31" i="2"/>
  <c r="H30" i="2"/>
  <c r="G30" i="2"/>
  <c r="G29" i="2"/>
  <c r="F29" i="2"/>
  <c r="F45" i="2" s="1"/>
  <c r="F49" i="2" s="1"/>
  <c r="F51" i="2" s="1"/>
  <c r="E29" i="2"/>
  <c r="H29" i="2" s="1"/>
  <c r="D29" i="2"/>
  <c r="C29" i="2"/>
  <c r="H28" i="2"/>
  <c r="G28" i="2"/>
  <c r="H27" i="2"/>
  <c r="G27" i="2"/>
  <c r="F26" i="2"/>
  <c r="E26" i="2"/>
  <c r="D26" i="2"/>
  <c r="G26" i="2" s="1"/>
  <c r="C26" i="2"/>
  <c r="H25" i="2"/>
  <c r="G25" i="2"/>
  <c r="H24" i="2"/>
  <c r="G24" i="2"/>
  <c r="H23" i="2"/>
  <c r="G23" i="2"/>
  <c r="H22" i="2"/>
  <c r="G22" i="2"/>
  <c r="H21" i="2"/>
  <c r="G21" i="2"/>
  <c r="H20" i="2"/>
  <c r="G20" i="2"/>
  <c r="F19" i="2"/>
  <c r="E19" i="2"/>
  <c r="D19" i="2"/>
  <c r="H19" i="2" s="1"/>
  <c r="C19" i="2"/>
  <c r="H18" i="2"/>
  <c r="G18" i="2"/>
  <c r="H17" i="2"/>
  <c r="G17" i="2"/>
  <c r="H16" i="2"/>
  <c r="G16" i="2"/>
  <c r="F15" i="2"/>
  <c r="E15" i="2"/>
  <c r="D15" i="2"/>
  <c r="H15" i="2" s="1"/>
  <c r="C15" i="2"/>
  <c r="H14" i="2"/>
  <c r="G14" i="2"/>
  <c r="H13" i="2"/>
  <c r="G13" i="2"/>
  <c r="H12" i="2"/>
  <c r="G12" i="2"/>
  <c r="H11" i="2"/>
  <c r="G11" i="2"/>
  <c r="F10" i="2"/>
  <c r="E10" i="2"/>
  <c r="D10" i="2"/>
  <c r="G10" i="2" s="1"/>
  <c r="C10" i="2"/>
  <c r="H9" i="2"/>
  <c r="G9" i="2"/>
  <c r="H8" i="2"/>
  <c r="G8" i="2"/>
  <c r="H7" i="2"/>
  <c r="G7" i="2"/>
  <c r="H6" i="2"/>
  <c r="G6" i="2"/>
  <c r="H5" i="2"/>
  <c r="G5" i="2"/>
  <c r="H4" i="2"/>
  <c r="G4" i="2"/>
  <c r="F76" i="1" l="1"/>
  <c r="F71" i="1"/>
  <c r="B64" i="1"/>
  <c r="E64" i="1" s="1"/>
  <c r="D64" i="1"/>
  <c r="E19" i="1"/>
  <c r="F19" i="1"/>
  <c r="E71" i="1"/>
  <c r="F101" i="1"/>
  <c r="D5" i="1"/>
  <c r="E76" i="1"/>
  <c r="E101" i="1"/>
  <c r="E53" i="1"/>
  <c r="F37" i="1"/>
  <c r="E35" i="1"/>
  <c r="E37" i="1"/>
  <c r="F50" i="1"/>
  <c r="E50" i="1"/>
  <c r="G45" i="2"/>
  <c r="D49" i="2"/>
  <c r="G15" i="2"/>
  <c r="G32" i="2"/>
  <c r="H26" i="2"/>
  <c r="E45" i="2"/>
  <c r="E49" i="2" s="1"/>
  <c r="E51" i="2" s="1"/>
  <c r="H10" i="2"/>
  <c r="G35" i="2"/>
  <c r="G19" i="2"/>
  <c r="F64" i="1" l="1"/>
  <c r="B5" i="1"/>
  <c r="E5" i="1" s="1"/>
  <c r="H49" i="2"/>
  <c r="D51" i="2"/>
  <c r="G49" i="2"/>
  <c r="H45" i="2"/>
  <c r="F5" i="1" l="1"/>
  <c r="H51" i="2"/>
  <c r="G51" i="2"/>
</calcChain>
</file>

<file path=xl/sharedStrings.xml><?xml version="1.0" encoding="utf-8"?>
<sst xmlns="http://schemas.openxmlformats.org/spreadsheetml/2006/main" count="165" uniqueCount="165">
  <si>
    <t xml:space="preserve">      11111  -  PAGA NETO</t>
  </si>
  <si>
    <t xml:space="preserve">      11121  -  TATIMI NË TË ARDHURAT PERSONALE</t>
  </si>
  <si>
    <t xml:space="preserve">      11131  -  KONTRIBUTI PENSIONAL - PUNËTORI</t>
  </si>
  <si>
    <t xml:space="preserve">      11151  -  SINDIKATAT</t>
  </si>
  <si>
    <t xml:space="preserve">      11152  -  ODAT PROFESIONALE</t>
  </si>
  <si>
    <t xml:space="preserve">      11211  -  PËRVOJA E PUNËS</t>
  </si>
  <si>
    <t xml:space="preserve">      11311  -  KONTRIBUTI PENSIONAL - PUNËDHËNËSI</t>
  </si>
  <si>
    <t xml:space="preserve">      11411  -  SHTESA E VEÇANTË PËR TË ZGJEDHURIT</t>
  </si>
  <si>
    <t xml:space="preserve">      11412  -  SHTESA PËR KUSHTE TË TREGUT TË PUNËS</t>
  </si>
  <si>
    <t xml:space="preserve">      11415  -  SHTESA PËR PUNËN PA ORAR TË PARACAKTUAR</t>
  </si>
  <si>
    <t xml:space="preserve">      11611  -  SHTESAT TRANZITORE</t>
  </si>
  <si>
    <t xml:space="preserve">      13210  -  ENERGJIA ELEKTRIKE</t>
  </si>
  <si>
    <t xml:space="preserve">      13220  -  SHËRBIMET E UJËSJELLËSIT DHE KANALIZIMIT</t>
  </si>
  <si>
    <t xml:space="preserve">      13230  -  MBETURINAT</t>
  </si>
  <si>
    <t xml:space="preserve">      13240  -  NGROHJA QENDRORE</t>
  </si>
  <si>
    <t xml:space="preserve">      13250  -  TELEFONIA FIKSE</t>
  </si>
  <si>
    <t xml:space="preserve">      13310  -  INTERNETI</t>
  </si>
  <si>
    <t xml:space="preserve">      13320  -  TELEFONIA MOBILE</t>
  </si>
  <si>
    <t xml:space="preserve">      13330  -  SHËRBIMET POSTARE</t>
  </si>
  <si>
    <t xml:space="preserve">      13410  -  SHËRBIMET E ARSIMIT DHE TRAJNIMIT</t>
  </si>
  <si>
    <t xml:space="preserve">      13475  -  SIGURIMI FIZIK I OBJEKTEVE PUBLIKE</t>
  </si>
  <si>
    <t xml:space="preserve">      13720  -  NAFTA PËR NGROHJE QENDRORE</t>
  </si>
  <si>
    <t xml:space="preserve">      13760  -  DRUTË DHE PRODHIMET E DRURIT PËR NGROHJE</t>
  </si>
  <si>
    <t xml:space="preserve">      13950  -  REGJISTRIMI I AUTOMJETEVE</t>
  </si>
  <si>
    <t xml:space="preserve">      14060  -  MIRËMBAJTJA RUTINORE</t>
  </si>
  <si>
    <t xml:space="preserve">      14150  -  QIRAJA PËR PËRDORIME TË TJERA HAPËSINORE</t>
  </si>
  <si>
    <t xml:space="preserve">      14310  -  KOMPENSIMI I PËRFAQËSIMIT BRENDA VENDIT</t>
  </si>
  <si>
    <t xml:space="preserve">      22202  -  TRANSFERET PËR PËRFITUES INDIVIDUAL TJERË</t>
  </si>
  <si>
    <t xml:space="preserve">      22299  -  QIRAJA PËR RASTET SOCIALE</t>
  </si>
  <si>
    <t xml:space="preserve">      31110  -  NDËRTESAT E BANIMIT</t>
  </si>
  <si>
    <t xml:space="preserve">      31123  -  OBJEKTET KULTURORE</t>
  </si>
  <si>
    <t xml:space="preserve">      31129  -  FUSHAT SPORTIVE</t>
  </si>
  <si>
    <t xml:space="preserve">      32140  -  PARQET DHE HAPËSIRAT PUBLIKE</t>
  </si>
  <si>
    <t xml:space="preserve">           RAPORTI ANALITIK I TE HYRAVE- DHJETOR  (2024-2022)</t>
  </si>
  <si>
    <t>Nr</t>
  </si>
  <si>
    <t>BURIMET E TË ARDHURAVE</t>
  </si>
  <si>
    <t>Planifikimi  Dhjetor  2024</t>
  </si>
  <si>
    <t>Realizimi  Dhjetor  2024</t>
  </si>
  <si>
    <t>Realizimi  Dhjetor 2023</t>
  </si>
  <si>
    <t>Realizimi  Dhjetor  2022</t>
  </si>
  <si>
    <t>Progresi me planif.</t>
  </si>
  <si>
    <t>Progresit     - 1 vitë</t>
  </si>
  <si>
    <t>50013  -  TAKSA PËR  CERTIFIKATAT E LINDJES</t>
  </si>
  <si>
    <t>50014  -  TAKSA PËR  CERTIFIKATAT E KURORËZIMIT</t>
  </si>
  <si>
    <t>50015  -  TAKSA PËR CERTIFIKATAT E VDEKJES</t>
  </si>
  <si>
    <t>50016  -  TAKSA PËR  CERTIFIKATA TJERA</t>
  </si>
  <si>
    <t xml:space="preserve">50017  -  TAKSA PËR VERIFIKIMIN E  DOKUM. </t>
  </si>
  <si>
    <t>50019  -  TAKSA  TJERA ADMINISTRATIVE</t>
  </si>
  <si>
    <t>ADMINISTRATA</t>
  </si>
  <si>
    <t>50019  -  GJOBAT PER PIJE ALKOHOLIKE</t>
  </si>
  <si>
    <t>50104  -  GJOBAT NGA INSPEKTORATI</t>
  </si>
  <si>
    <t xml:space="preserve">50505  -  INSPEKTIMI VETERINAR </t>
  </si>
  <si>
    <t>50507  -  INSPEKTIMI HIGJIENIK SANITAR</t>
  </si>
  <si>
    <t>INSPEKCIONI</t>
  </si>
  <si>
    <t>40110  -  TATIMI NË PRONË</t>
  </si>
  <si>
    <t>50001  -  TAKSA - REGJISTRIMI I AUTOMJETEVE</t>
  </si>
  <si>
    <t>50408  -  QIRAJA NGA OBJEKTET PUBLIKE</t>
  </si>
  <si>
    <t>FINANCAT</t>
  </si>
  <si>
    <t>50005  -  TAKSA E LEJEVE  TË VOZITJES</t>
  </si>
  <si>
    <t>50008  -  TAKSA PER PARKINGJE</t>
  </si>
  <si>
    <t>50103  -  SEKUSTRIMIM AUTOMJETEVE</t>
  </si>
  <si>
    <t>50109 -   KOMPENZIMI I DEMEVE</t>
  </si>
  <si>
    <t>50401  -  SHITJA E AUTOMJETEVE</t>
  </si>
  <si>
    <t>50406  -  PRONA PUBLIKE PËR TREGTI TË HAPUR</t>
  </si>
  <si>
    <t>SHERBIMET PUBLIKE</t>
  </si>
  <si>
    <t>50012  -  TAKSA PËR  NDRIMIN E DESTINAC. TE TOKES</t>
  </si>
  <si>
    <t>Pylltaria-Shitja e drunjeve të konfiskuar</t>
  </si>
  <si>
    <t>BUJQESIA</t>
  </si>
  <si>
    <t>50019  -  TAKSA ADMINISTRATIVE-ZGJATJA E ORARIT</t>
  </si>
  <si>
    <t>50029  -  TAKSA  PËR USHTRIMIN E VEPRIMTARISË</t>
  </si>
  <si>
    <t>ZHVILLIMI EKONOMIK</t>
  </si>
  <si>
    <t xml:space="preserve">50503  -  TAKSA  PËR EKSPERTIZA </t>
  </si>
  <si>
    <t>50504  -  TAKSA  PËR MATJEN E TOKËS NË TEREN</t>
  </si>
  <si>
    <t>KADASTËR</t>
  </si>
  <si>
    <t>50009  -  TAKSA PËR LEJE NDËRTIMI</t>
  </si>
  <si>
    <t>50011  -  TAKSA PËR  REGJISTR. E TRASHËG.</t>
  </si>
  <si>
    <t>50026  -  TAKSA PËR LEGALIZIMIN E OBJEKTEVE</t>
  </si>
  <si>
    <t>50405  -  SHFRYTËZIMI I PRONËS PUBLIKE</t>
  </si>
  <si>
    <t>50408   -  QIRAJA PER SHFRYTZIMIN E BANESAVE</t>
  </si>
  <si>
    <t>URBANIZMI</t>
  </si>
  <si>
    <t>SHENDETËSIA</t>
  </si>
  <si>
    <t>KULTURA</t>
  </si>
  <si>
    <t xml:space="preserve">ARSIMI </t>
  </si>
  <si>
    <t>I</t>
  </si>
  <si>
    <t>TOTALI I TE HYRAVA DIREKTE</t>
  </si>
  <si>
    <t>TE HYRAT NGA TRAFIKU</t>
  </si>
  <si>
    <t>TE HYRAT NGA GJYKATA</t>
  </si>
  <si>
    <t>TE HYRAT NGA PYJET</t>
  </si>
  <si>
    <t>II</t>
  </si>
  <si>
    <t>TOTALI ME TE HYRT INDIREKTE</t>
  </si>
  <si>
    <t>DONACIONET</t>
  </si>
  <si>
    <t>III</t>
  </si>
  <si>
    <t>TOTALI ME DONACIONE</t>
  </si>
  <si>
    <t xml:space="preserve">  632GRAMA4059 </t>
  </si>
  <si>
    <t>Përshkrim</t>
  </si>
  <si>
    <t>Dhjetor            2023</t>
  </si>
  <si>
    <t>Dhjetor            2022</t>
  </si>
  <si>
    <t>Krahasimi       - 1 vite</t>
  </si>
  <si>
    <t>Krahasimi       - 2 vite</t>
  </si>
  <si>
    <t xml:space="preserve">    632  -  GJAKOVË             632GRAMA4059</t>
  </si>
  <si>
    <t xml:space="preserve">      13130  -  SHPENZIMET E UDHËT.ZYRTAR BRENDA VENDIT</t>
  </si>
  <si>
    <t xml:space="preserve">      13140  -  SHPENZIMET E UDHËT. ZYRTAR JASHTË VENDIT</t>
  </si>
  <si>
    <t xml:space="preserve">      13141  -  SHPENZIME TE VOGLA - PARA XHEPI</t>
  </si>
  <si>
    <t xml:space="preserve">      13142  -  AKOMODIMI - UDHËT. ZYRTARE JASHTË VEND</t>
  </si>
  <si>
    <t xml:space="preserve">      13143  -  SHPENZIMET TJERA - ZYRTAR  JASHTË VEND</t>
  </si>
  <si>
    <t xml:space="preserve">      13260  -  PAGESA - VENDIME GJYQËSORE</t>
  </si>
  <si>
    <t xml:space="preserve">      13430  -  SHËRBIME TË NDRYSHME SHËNDETËSORE</t>
  </si>
  <si>
    <t xml:space="preserve">      13450  -  SHËRBIME SHTYPJE - JO MARKETING</t>
  </si>
  <si>
    <t xml:space="preserve">      13460  -  SHËRBIME  KONTRAKTUESE TJERA</t>
  </si>
  <si>
    <t xml:space="preserve">      13501  -  MOBILEJE (MË PAK SE 1000 EURO)</t>
  </si>
  <si>
    <t xml:space="preserve">      13503  -  KOMPJUTERË MË PAK SE 1000 EURO</t>
  </si>
  <si>
    <t xml:space="preserve">      13509  -  PAJISJE TJERA &lt;1000</t>
  </si>
  <si>
    <t xml:space="preserve">      13610  -  FURNIZIME PËR ZYRË</t>
  </si>
  <si>
    <t xml:space="preserve">      13620  -  FURNIZIM ME USHQIM DHE PIJE(JO DREKA )</t>
  </si>
  <si>
    <t xml:space="preserve">      13630  -  FURNIZIME MJEKËSORE</t>
  </si>
  <si>
    <t xml:space="preserve">      13640  -  FURNIZIME PASTRIMI</t>
  </si>
  <si>
    <t xml:space="preserve">      13650  -  FURNIZIM ME VESHMBATHJE</t>
  </si>
  <si>
    <t xml:space="preserve">      13660  -  AKOMODIMI</t>
  </si>
  <si>
    <t xml:space="preserve">      13790  -  GAS NATYROR</t>
  </si>
  <si>
    <t xml:space="preserve">      13810  -  AVANC PËR PARA TE IMËT(PETTY CASH)</t>
  </si>
  <si>
    <t xml:space="preserve">      13820  -  AVANSC PËR UDHËTIME ZYRTARE</t>
  </si>
  <si>
    <t xml:space="preserve">      13911  -  PROVIZIONI BANKAR - BQK</t>
  </si>
  <si>
    <t xml:space="preserve">      14010  -  MIRËMBAJTJA  RIPARIMI I AUTOMJETEVE</t>
  </si>
  <si>
    <t xml:space="preserve">      14020  -  MIRËMBAJTJA E NDËRTESAVE</t>
  </si>
  <si>
    <t xml:space="preserve">      14023  -  MIRËMBAJTJA E SHKOLLAVE</t>
  </si>
  <si>
    <t xml:space="preserve">      14024  -  MIRËMBAJTJA OBJEKTEVE SHËNDETËSORE</t>
  </si>
  <si>
    <t xml:space="preserve">      14032  -  MIRËMBAJTJA AUTO RRUGE.LOKALE</t>
  </si>
  <si>
    <t xml:space="preserve">      14040  -  MIRËMBAJTJA E TEKNOLOGJISË INFORMATIVE</t>
  </si>
  <si>
    <t xml:space="preserve">      14050  -  MIRËMBAJTA E MOBILEVE DHE PAJISJEVE</t>
  </si>
  <si>
    <t xml:space="preserve">      14130  -  QIRAJA - PAJISJET</t>
  </si>
  <si>
    <t xml:space="preserve">      14140  -  QIRAJA - MAKINERIA</t>
  </si>
  <si>
    <t xml:space="preserve">      14220  -  BOTIMET E PUBLIKIMEVE</t>
  </si>
  <si>
    <t xml:space="preserve">      21200  -  SUBVENCIONE  PËR ENTITETE JOPUBLIKE</t>
  </si>
  <si>
    <t xml:space="preserve">      22200  -  PAGESA PËR PËRFITUESIT INDIVIDUAL</t>
  </si>
  <si>
    <t xml:space="preserve">      31120  -  NDËRTESAT ADMINISTRATËS AFARISTE</t>
  </si>
  <si>
    <t xml:space="preserve">      31121  -  OBJEKTET ARSIMORE</t>
  </si>
  <si>
    <t xml:space="preserve">      31122  -  OBJEKTET SHËNDETËSORE</t>
  </si>
  <si>
    <t xml:space="preserve">      31124  -  OBJEKTET SPORTIVE</t>
  </si>
  <si>
    <t xml:space="preserve">      31125  -  OBJEKTET MEMORIALË</t>
  </si>
  <si>
    <t xml:space="preserve">      31126  -  RRETHOJA</t>
  </si>
  <si>
    <t xml:space="preserve">      31127  -  DEPOT</t>
  </si>
  <si>
    <t xml:space="preserve">      31230  -  NDËRTIMI I RRUGËVE LOKALE</t>
  </si>
  <si>
    <t xml:space="preserve">      31250  -  KANALIZIMI</t>
  </si>
  <si>
    <t xml:space="preserve">      31260  -  UJËSJELLËSI</t>
  </si>
  <si>
    <t xml:space="preserve">      31510  -  FURNIZIMI ME RRYMË GJENRATOR TRAFNS</t>
  </si>
  <si>
    <t xml:space="preserve">      31620  -  MOBILJE</t>
  </si>
  <si>
    <t xml:space="preserve">      31660  -  PAJISJE SPECIALE MJEKËSORE</t>
  </si>
  <si>
    <t xml:space="preserve">      31690  -  PAJISJE TJERA</t>
  </si>
  <si>
    <t xml:space="preserve">      31695  -  PAJISJE MUZIKORE</t>
  </si>
  <si>
    <t xml:space="preserve">      31706  -  AUTOMJETE TRANSPORTI TJERA</t>
  </si>
  <si>
    <t xml:space="preserve">      31910  -  AVANC PËR INVESTIME</t>
  </si>
  <si>
    <t xml:space="preserve">      32100  -  TOKA</t>
  </si>
  <si>
    <t xml:space="preserve">      32110  -  RREGULLIMI I LUMENJVE</t>
  </si>
  <si>
    <t xml:space="preserve">      34000  -  PAGESA - VENDIME GJYQËSORE</t>
  </si>
  <si>
    <t xml:space="preserve">      11418  -  SHTESA PËR NËPUNËSEN/INËNDETËSOR</t>
  </si>
  <si>
    <t xml:space="preserve">      11431  -  KUJDESTARIA, PUNA GJATË NATËS </t>
  </si>
  <si>
    <t>TOTALI I PAGAVE</t>
  </si>
  <si>
    <t xml:space="preserve">      13445  -  SHËRBIMET E VEÇANTA - KONSULENTË </t>
  </si>
  <si>
    <t xml:space="preserve">      13780  -  DERIVATET PËR AUTOMJETE, GJENERATOR</t>
  </si>
  <si>
    <t>TOTALI I KAPITALEVE</t>
  </si>
  <si>
    <t>TOTALI I SUBVENCIONEVEAVE</t>
  </si>
  <si>
    <t>TOTALI I KOMUNALIVE</t>
  </si>
  <si>
    <t>TOTALI I MALLRA &amp; SHERBIME</t>
  </si>
  <si>
    <t>Dhjetor            2024</t>
  </si>
  <si>
    <t xml:space="preserve">           RAPORTI  ANALITIKË I SHPENZIMEVE  DHJETOR (2024-2022)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</si>
</sst>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sz val="9"/>
      <color indexed="8"/>
      <name val="Times New Roman"/>
      <family val="1"/>
    </font>
    <font>
      <sz val="11"/>
      <color rgb="FF000000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3" fontId="4" fillId="4" borderId="1" xfId="1" applyFont="1" applyFill="1" applyBorder="1" applyAlignment="1" applyProtection="1">
      <alignment vertical="center" wrapText="1"/>
    </xf>
    <xf numFmtId="0" fontId="5" fillId="0" borderId="0" xfId="0" applyFont="1"/>
    <xf numFmtId="0" fontId="7" fillId="5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43" fontId="8" fillId="6" borderId="5" xfId="1" applyFont="1" applyFill="1" applyBorder="1" applyAlignment="1">
      <alignment horizontal="center" vertical="center" wrapText="1"/>
    </xf>
    <xf numFmtId="43" fontId="7" fillId="6" borderId="5" xfId="1" applyFont="1" applyFill="1" applyBorder="1" applyAlignment="1">
      <alignment horizontal="center" vertical="center" wrapText="1"/>
    </xf>
    <xf numFmtId="43" fontId="8" fillId="5" borderId="4" xfId="1" applyFont="1" applyFill="1" applyBorder="1" applyAlignment="1">
      <alignment horizontal="center" vertical="center" wrapText="1"/>
    </xf>
    <xf numFmtId="43" fontId="7" fillId="6" borderId="6" xfId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6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wrapText="1"/>
    </xf>
    <xf numFmtId="43" fontId="9" fillId="0" borderId="5" xfId="1" applyFont="1" applyBorder="1"/>
    <xf numFmtId="43" fontId="9" fillId="4" borderId="5" xfId="1" applyFont="1" applyFill="1" applyBorder="1"/>
    <xf numFmtId="43" fontId="9" fillId="7" borderId="5" xfId="1" applyFont="1" applyFill="1" applyBorder="1"/>
    <xf numFmtId="10" fontId="9" fillId="4" borderId="5" xfId="1" applyNumberFormat="1" applyFont="1" applyFill="1" applyBorder="1" applyAlignment="1">
      <alignment horizontal="right" vertical="center" wrapText="1"/>
    </xf>
    <xf numFmtId="10" fontId="9" fillId="4" borderId="6" xfId="1" applyNumberFormat="1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43" fontId="7" fillId="6" borderId="5" xfId="1" applyFont="1" applyFill="1" applyBorder="1"/>
    <xf numFmtId="43" fontId="7" fillId="8" borderId="5" xfId="1" applyFont="1" applyFill="1" applyBorder="1"/>
    <xf numFmtId="10" fontId="7" fillId="8" borderId="5" xfId="1" applyNumberFormat="1" applyFont="1" applyFill="1" applyBorder="1" applyAlignment="1">
      <alignment horizontal="right" vertical="center" wrapText="1"/>
    </xf>
    <xf numFmtId="10" fontId="7" fillId="8" borderId="6" xfId="1" applyNumberFormat="1" applyFont="1" applyFill="1" applyBorder="1" applyAlignment="1">
      <alignment horizontal="right" vertical="center" wrapText="1"/>
    </xf>
    <xf numFmtId="0" fontId="7" fillId="6" borderId="9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center"/>
    </xf>
    <xf numFmtId="10" fontId="7" fillId="6" borderId="5" xfId="1" applyNumberFormat="1" applyFont="1" applyFill="1" applyBorder="1" applyAlignment="1">
      <alignment horizontal="right" vertical="center" wrapText="1"/>
    </xf>
    <xf numFmtId="10" fontId="7" fillId="6" borderId="6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7" fillId="8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/>
    </xf>
    <xf numFmtId="43" fontId="9" fillId="0" borderId="5" xfId="1" applyFont="1" applyFill="1" applyBorder="1"/>
    <xf numFmtId="4" fontId="7" fillId="8" borderId="12" xfId="0" applyNumberFormat="1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43" fontId="7" fillId="8" borderId="5" xfId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/>
    </xf>
    <xf numFmtId="43" fontId="7" fillId="5" borderId="5" xfId="1" applyFont="1" applyFill="1" applyBorder="1"/>
    <xf numFmtId="10" fontId="7" fillId="5" borderId="5" xfId="1" applyNumberFormat="1" applyFont="1" applyFill="1" applyBorder="1" applyAlignment="1">
      <alignment horizontal="right" vertical="center" wrapText="1"/>
    </xf>
    <xf numFmtId="10" fontId="7" fillId="5" borderId="6" xfId="1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6" borderId="13" xfId="0" applyFont="1" applyFill="1" applyBorder="1"/>
    <xf numFmtId="43" fontId="7" fillId="6" borderId="4" xfId="1" applyFont="1" applyFill="1" applyBorder="1"/>
    <xf numFmtId="10" fontId="7" fillId="6" borderId="4" xfId="1" applyNumberFormat="1" applyFont="1" applyFill="1" applyBorder="1" applyAlignment="1">
      <alignment horizontal="right" vertical="center" wrapText="1"/>
    </xf>
    <xf numFmtId="0" fontId="9" fillId="0" borderId="5" xfId="0" applyFont="1" applyBorder="1" applyAlignment="1">
      <alignment vertical="center"/>
    </xf>
    <xf numFmtId="43" fontId="7" fillId="7" borderId="6" xfId="1" applyFont="1" applyFill="1" applyBorder="1"/>
    <xf numFmtId="43" fontId="9" fillId="7" borderId="6" xfId="1" applyFont="1" applyFill="1" applyBorder="1"/>
    <xf numFmtId="0" fontId="7" fillId="5" borderId="6" xfId="0" applyFont="1" applyFill="1" applyBorder="1" applyAlignment="1">
      <alignment horizontal="center" vertical="center"/>
    </xf>
    <xf numFmtId="43" fontId="7" fillId="7" borderId="5" xfId="1" applyFont="1" applyFill="1" applyBorder="1"/>
    <xf numFmtId="10" fontId="7" fillId="5" borderId="4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9" fillId="0" borderId="6" xfId="0" applyFont="1" applyBorder="1" applyAlignment="1">
      <alignment vertical="center"/>
    </xf>
    <xf numFmtId="43" fontId="7" fillId="0" borderId="5" xfId="1" applyFont="1" applyFill="1" applyBorder="1"/>
    <xf numFmtId="43" fontId="9" fillId="4" borderId="6" xfId="1" applyFont="1" applyFill="1" applyBorder="1" applyAlignment="1">
      <alignment horizontal="center" vertical="center" wrapText="1"/>
    </xf>
    <xf numFmtId="0" fontId="7" fillId="9" borderId="4" xfId="0" applyFont="1" applyFill="1" applyBorder="1"/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43" fontId="3" fillId="4" borderId="1" xfId="1" applyFont="1" applyFill="1" applyBorder="1" applyAlignment="1" applyProtection="1">
      <alignment vertical="center" wrapText="1"/>
    </xf>
    <xf numFmtId="43" fontId="5" fillId="0" borderId="0" xfId="1" applyFont="1"/>
    <xf numFmtId="0" fontId="14" fillId="6" borderId="15" xfId="0" applyFont="1" applyFill="1" applyBorder="1" applyAlignment="1">
      <alignment horizontal="center" vertical="center" wrapText="1"/>
    </xf>
    <xf numFmtId="43" fontId="15" fillId="6" borderId="16" xfId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wrapText="1"/>
    </xf>
    <xf numFmtId="0" fontId="3" fillId="6" borderId="17" xfId="0" applyFont="1" applyFill="1" applyBorder="1" applyAlignment="1">
      <alignment horizontal="left" vertical="center" wrapText="1"/>
    </xf>
    <xf numFmtId="43" fontId="3" fillId="6" borderId="18" xfId="1" applyFont="1" applyFill="1" applyBorder="1" applyAlignment="1" applyProtection="1">
      <alignment horizontal="right" vertical="center" wrapText="1"/>
    </xf>
    <xf numFmtId="10" fontId="15" fillId="6" borderId="5" xfId="1" applyNumberFormat="1" applyFont="1" applyFill="1" applyBorder="1" applyAlignment="1">
      <alignment horizontal="right" vertical="distributed" wrapText="1"/>
    </xf>
    <xf numFmtId="10" fontId="15" fillId="6" borderId="19" xfId="1" applyNumberFormat="1" applyFont="1" applyFill="1" applyBorder="1" applyAlignment="1">
      <alignment horizontal="right" vertical="distributed" wrapText="1"/>
    </xf>
    <xf numFmtId="0" fontId="4" fillId="4" borderId="8" xfId="0" applyFont="1" applyFill="1" applyBorder="1" applyAlignment="1">
      <alignment horizontal="left" vertical="center" wrapText="1"/>
    </xf>
    <xf numFmtId="43" fontId="4" fillId="4" borderId="8" xfId="1" applyFont="1" applyFill="1" applyBorder="1" applyAlignment="1" applyProtection="1">
      <alignment horizontal="center" vertical="center" wrapText="1"/>
    </xf>
    <xf numFmtId="43" fontId="4" fillId="0" borderId="8" xfId="1" applyFont="1" applyFill="1" applyBorder="1" applyAlignment="1" applyProtection="1">
      <alignment horizontal="center" vertical="center" wrapText="1"/>
    </xf>
    <xf numFmtId="10" fontId="5" fillId="0" borderId="20" xfId="1" applyNumberFormat="1" applyFont="1" applyFill="1" applyBorder="1" applyAlignment="1">
      <alignment horizontal="right" vertical="distributed" wrapText="1"/>
    </xf>
    <xf numFmtId="10" fontId="5" fillId="0" borderId="19" xfId="1" applyNumberFormat="1" applyFont="1" applyFill="1" applyBorder="1" applyAlignment="1">
      <alignment horizontal="right" vertical="distributed" wrapText="1"/>
    </xf>
    <xf numFmtId="43" fontId="10" fillId="0" borderId="8" xfId="1" applyFont="1" applyFill="1" applyBorder="1" applyAlignment="1" applyProtection="1">
      <alignment horizontal="center" vertical="center" wrapText="1"/>
    </xf>
    <xf numFmtId="43" fontId="4" fillId="0" borderId="21" xfId="1" applyFont="1" applyFill="1" applyBorder="1" applyAlignment="1" applyProtection="1">
      <alignment horizontal="center" vertical="center" wrapText="1"/>
    </xf>
    <xf numFmtId="43" fontId="4" fillId="4" borderId="22" xfId="1" applyFont="1" applyFill="1" applyBorder="1" applyAlignment="1" applyProtection="1">
      <alignment horizontal="center" vertical="center" wrapText="1"/>
    </xf>
    <xf numFmtId="43" fontId="16" fillId="4" borderId="8" xfId="1" applyFont="1" applyFill="1" applyBorder="1" applyAlignment="1" applyProtection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43" fontId="17" fillId="3" borderId="2" xfId="1" applyFont="1" applyFill="1" applyBorder="1" applyAlignment="1" applyProtection="1">
      <alignment horizontal="center" vertical="center" wrapText="1"/>
    </xf>
    <xf numFmtId="0" fontId="13" fillId="6" borderId="0" xfId="0" applyFont="1" applyFill="1"/>
    <xf numFmtId="0" fontId="17" fillId="2" borderId="23" xfId="0" applyNumberFormat="1" applyFont="1" applyFill="1" applyBorder="1" applyAlignment="1" applyProtection="1">
      <alignment horizontal="left" vertical="center" wrapText="1"/>
    </xf>
    <xf numFmtId="43" fontId="17" fillId="3" borderId="23" xfId="1" applyFont="1" applyFill="1" applyBorder="1" applyAlignment="1" applyProtection="1">
      <alignment horizontal="center" vertical="center" wrapText="1"/>
    </xf>
    <xf numFmtId="43" fontId="10" fillId="0" borderId="21" xfId="1" applyFont="1" applyFill="1" applyBorder="1" applyAlignment="1" applyProtection="1">
      <alignment horizontal="center" vertical="center" wrapText="1"/>
    </xf>
    <xf numFmtId="10" fontId="5" fillId="0" borderId="24" xfId="1" applyNumberFormat="1" applyFont="1" applyFill="1" applyBorder="1" applyAlignment="1">
      <alignment horizontal="right" vertical="distributed" wrapText="1"/>
    </xf>
    <xf numFmtId="10" fontId="5" fillId="0" borderId="25" xfId="1" applyNumberFormat="1" applyFont="1" applyFill="1" applyBorder="1" applyAlignment="1">
      <alignment horizontal="right" vertical="distributed" wrapText="1"/>
    </xf>
    <xf numFmtId="10" fontId="5" fillId="0" borderId="26" xfId="1" applyNumberFormat="1" applyFont="1" applyFill="1" applyBorder="1" applyAlignment="1">
      <alignment horizontal="right" vertical="distributed" wrapText="1"/>
    </xf>
    <xf numFmtId="10" fontId="5" fillId="0" borderId="27" xfId="1" applyNumberFormat="1" applyFont="1" applyFill="1" applyBorder="1" applyAlignment="1">
      <alignment horizontal="right" vertical="distributed" wrapText="1"/>
    </xf>
    <xf numFmtId="0" fontId="3" fillId="6" borderId="15" xfId="0" applyFont="1" applyFill="1" applyBorder="1" applyAlignment="1">
      <alignment horizontal="center" vertical="center" wrapText="1"/>
    </xf>
    <xf numFmtId="43" fontId="3" fillId="6" borderId="15" xfId="1" applyFont="1" applyFill="1" applyBorder="1" applyAlignment="1" applyProtection="1">
      <alignment horizontal="center" vertical="center" wrapText="1"/>
    </xf>
    <xf numFmtId="10" fontId="15" fillId="6" borderId="28" xfId="1" applyNumberFormat="1" applyFont="1" applyFill="1" applyBorder="1" applyAlignment="1">
      <alignment horizontal="right" vertical="distributed" wrapText="1"/>
    </xf>
    <xf numFmtId="0" fontId="17" fillId="0" borderId="2" xfId="0" applyNumberFormat="1" applyFont="1" applyFill="1" applyBorder="1" applyAlignment="1" applyProtection="1">
      <alignment horizontal="left" vertical="center" wrapText="1"/>
    </xf>
    <xf numFmtId="43" fontId="17" fillId="0" borderId="2" xfId="1" applyFont="1" applyFill="1" applyBorder="1" applyAlignment="1" applyProtection="1">
      <alignment horizontal="center" vertical="center" wrapText="1"/>
    </xf>
    <xf numFmtId="43" fontId="4" fillId="4" borderId="21" xfId="1" applyFont="1" applyFill="1" applyBorder="1" applyAlignment="1" applyProtection="1">
      <alignment horizontal="center" vertical="center" wrapText="1"/>
    </xf>
    <xf numFmtId="43" fontId="4" fillId="4" borderId="7" xfId="1" applyFont="1" applyFill="1" applyBorder="1" applyAlignment="1" applyProtection="1">
      <alignment horizontal="center" vertical="center" wrapText="1"/>
    </xf>
    <xf numFmtId="10" fontId="18" fillId="0" borderId="20" xfId="1" applyNumberFormat="1" applyFont="1" applyFill="1" applyBorder="1" applyAlignment="1">
      <alignment horizontal="right" vertical="distributed" wrapText="1"/>
    </xf>
    <xf numFmtId="0" fontId="4" fillId="4" borderId="2" xfId="0" applyFont="1" applyFill="1" applyBorder="1" applyAlignment="1">
      <alignment horizontal="left" vertical="center" wrapText="1"/>
    </xf>
    <xf numFmtId="0" fontId="17" fillId="2" borderId="8" xfId="0" applyNumberFormat="1" applyFont="1" applyFill="1" applyBorder="1" applyAlignment="1" applyProtection="1">
      <alignment horizontal="left" vertical="center" wrapText="1"/>
    </xf>
    <xf numFmtId="43" fontId="4" fillId="4" borderId="2" xfId="1" applyFont="1" applyFill="1" applyBorder="1" applyAlignment="1" applyProtection="1">
      <alignment horizontal="center" vertical="center" wrapText="1"/>
    </xf>
    <xf numFmtId="43" fontId="17" fillId="3" borderId="22" xfId="1" applyFont="1" applyFill="1" applyBorder="1" applyAlignment="1" applyProtection="1">
      <alignment horizontal="center" vertical="center" wrapText="1"/>
    </xf>
    <xf numFmtId="10" fontId="15" fillId="6" borderId="29" xfId="1" applyNumberFormat="1" applyFont="1" applyFill="1" applyBorder="1" applyAlignment="1">
      <alignment horizontal="right" vertical="distributed" wrapText="1"/>
    </xf>
    <xf numFmtId="10" fontId="18" fillId="0" borderId="27" xfId="1" applyNumberFormat="1" applyFont="1" applyFill="1" applyBorder="1" applyAlignment="1">
      <alignment horizontal="right" vertical="distributed" wrapText="1"/>
    </xf>
    <xf numFmtId="0" fontId="14" fillId="4" borderId="1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376804</xdr:colOff>
      <xdr:row>0</xdr:row>
      <xdr:rowOff>121920</xdr:rowOff>
    </xdr:from>
    <xdr:to>
      <xdr:col>0</xdr:col>
      <xdr:colOff>1028699</xdr:colOff>
      <xdr:row>2</xdr:row>
      <xdr:rowOff>312420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538EFD-9F36-4F47-B160-6040CB437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804" y="121920"/>
          <a:ext cx="651895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182880</xdr:colOff>
      <xdr:row>0</xdr:row>
      <xdr:rowOff>129540</xdr:rowOff>
    </xdr:from>
    <xdr:to>
      <xdr:col>5</xdr:col>
      <xdr:colOff>243840</xdr:colOff>
      <xdr:row>2</xdr:row>
      <xdr:rowOff>350520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A6FD6BE-6557-4878-A7BD-AEF04FD29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129540"/>
          <a:ext cx="6248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85726</xdr:rowOff>
    </xdr:from>
    <xdr:to>
      <xdr:col>1</xdr:col>
      <xdr:colOff>771525</xdr:colOff>
      <xdr:row>1</xdr:row>
      <xdr:rowOff>408599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8E346F-22D3-499F-84CE-4216AA32F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85726"/>
          <a:ext cx="695325" cy="570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19049</xdr:colOff>
      <xdr:row>0</xdr:row>
      <xdr:rowOff>106680</xdr:rowOff>
    </xdr:from>
    <xdr:to>
      <xdr:col>6</xdr:col>
      <xdr:colOff>647700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B7E0677-AFD3-45B4-8806-3C438AE1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6169" y="106680"/>
          <a:ext cx="628651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102"/>
  <sheetViews>
    <sheetView showGridLines="0" tabSelected="1" view="pageBreakPreview" zoomScaleNormal="100" zoomScaleSheetLayoutView="100" workbookViewId="0">
      <selection activeCell="K10" sqref="K10"/>
    </sheetView>
  </sheetViews>
  <sheetFormatPr defaultRowHeight="16.95" customHeight="1" x14ac:dyDescent="0.3"/>
  <cols>
    <col min="1" max="1" width="60.6640625" bestFit="1" customWidth="1"/>
    <col min="2" max="2" width="13.21875" customWidth="1"/>
    <col min="3" max="3" width="12.77734375" customWidth="1"/>
    <col min="4" max="4" width="12.77734375" bestFit="1" customWidth="1"/>
    <col min="5" max="5" width="8.21875" bestFit="1" customWidth="1"/>
  </cols>
  <sheetData>
    <row r="1" spans="1:6" ht="16.95" customHeight="1" x14ac:dyDescent="0.3">
      <c r="A1" s="2"/>
      <c r="B1" s="2"/>
      <c r="C1" s="65"/>
      <c r="D1" s="66"/>
      <c r="E1" s="4"/>
      <c r="F1" s="4"/>
    </row>
    <row r="2" spans="1:6" ht="16.95" customHeight="1" x14ac:dyDescent="0.3">
      <c r="A2" s="2"/>
      <c r="B2" s="2"/>
      <c r="C2" s="2"/>
      <c r="D2" s="65"/>
      <c r="E2" s="65"/>
      <c r="F2" s="65"/>
    </row>
    <row r="3" spans="1:6" ht="32.4" customHeight="1" x14ac:dyDescent="0.3">
      <c r="A3" s="107" t="s">
        <v>164</v>
      </c>
      <c r="B3" s="107"/>
      <c r="C3" s="107"/>
      <c r="D3" s="107"/>
      <c r="E3" s="11"/>
      <c r="F3" s="11"/>
    </row>
    <row r="4" spans="1:6" ht="28.2" thickBot="1" x14ac:dyDescent="0.35">
      <c r="A4" s="67" t="s">
        <v>94</v>
      </c>
      <c r="B4" s="68" t="s">
        <v>163</v>
      </c>
      <c r="C4" s="68" t="s">
        <v>95</v>
      </c>
      <c r="D4" s="68" t="s">
        <v>96</v>
      </c>
      <c r="E4" s="69" t="s">
        <v>97</v>
      </c>
      <c r="F4" s="69" t="s">
        <v>98</v>
      </c>
    </row>
    <row r="5" spans="1:6" ht="16.95" customHeight="1" thickTop="1" x14ac:dyDescent="0.3">
      <c r="A5" s="70" t="s">
        <v>99</v>
      </c>
      <c r="B5" s="71">
        <f>B19+B64+B71+B76+B101</f>
        <v>4653057.5500000007</v>
      </c>
      <c r="C5" s="71">
        <f>C101</f>
        <v>3048594.78</v>
      </c>
      <c r="D5" s="71">
        <f>D101</f>
        <v>2247484.8699999996</v>
      </c>
      <c r="E5" s="72">
        <f>B5/C5</f>
        <v>1.5262958463768022</v>
      </c>
      <c r="F5" s="73">
        <f>B5/D5</f>
        <v>2.0703398773047144</v>
      </c>
    </row>
    <row r="6" spans="1:6" ht="16.95" customHeight="1" x14ac:dyDescent="0.3">
      <c r="A6" s="96" t="s">
        <v>0</v>
      </c>
      <c r="B6" s="97">
        <v>1209164.47</v>
      </c>
      <c r="C6" s="75">
        <v>1291457.82</v>
      </c>
      <c r="D6" s="75">
        <v>994567.32000000007</v>
      </c>
      <c r="E6" s="77">
        <f t="shared" ref="E6:E12" si="0">B6/C6</f>
        <v>0.93627871640438087</v>
      </c>
      <c r="F6" s="78">
        <f t="shared" ref="F6:F12" si="1">B6/D6</f>
        <v>1.2157693558642162</v>
      </c>
    </row>
    <row r="7" spans="1:6" ht="16.95" customHeight="1" x14ac:dyDescent="0.3">
      <c r="A7" s="96" t="s">
        <v>3</v>
      </c>
      <c r="B7" s="97">
        <v>3421.11</v>
      </c>
      <c r="C7" s="75">
        <v>3012.11</v>
      </c>
      <c r="D7" s="75">
        <v>2005.58</v>
      </c>
      <c r="E7" s="77">
        <f t="shared" si="0"/>
        <v>1.1357852136874151</v>
      </c>
      <c r="F7" s="78">
        <f t="shared" si="1"/>
        <v>1.7057958296353175</v>
      </c>
    </row>
    <row r="8" spans="1:6" ht="16.95" customHeight="1" x14ac:dyDescent="0.3">
      <c r="A8" s="96" t="s">
        <v>4</v>
      </c>
      <c r="B8" s="97">
        <v>559.41999999999996</v>
      </c>
      <c r="C8" s="75">
        <v>532.30999999999995</v>
      </c>
      <c r="D8" s="75">
        <v>496.58</v>
      </c>
      <c r="E8" s="77">
        <f t="shared" si="0"/>
        <v>1.0509289699611128</v>
      </c>
      <c r="F8" s="78">
        <f t="shared" si="1"/>
        <v>1.1265455717104997</v>
      </c>
    </row>
    <row r="9" spans="1:6" ht="16.95" customHeight="1" x14ac:dyDescent="0.3">
      <c r="A9" s="96" t="s">
        <v>1</v>
      </c>
      <c r="B9" s="97">
        <v>79245.95</v>
      </c>
      <c r="C9" s="75">
        <v>88110.52</v>
      </c>
      <c r="D9" s="75">
        <v>57849.959999999992</v>
      </c>
      <c r="E9" s="77">
        <f t="shared" si="0"/>
        <v>0.89939260374357111</v>
      </c>
      <c r="F9" s="78">
        <f t="shared" si="1"/>
        <v>1.3698531511517036</v>
      </c>
    </row>
    <row r="10" spans="1:6" ht="16.95" customHeight="1" x14ac:dyDescent="0.3">
      <c r="A10" s="96" t="s">
        <v>2</v>
      </c>
      <c r="B10" s="97">
        <v>75659.820000000007</v>
      </c>
      <c r="C10" s="75">
        <v>72623.39</v>
      </c>
      <c r="D10" s="75">
        <v>55313.729999999996</v>
      </c>
      <c r="E10" s="77">
        <f t="shared" si="0"/>
        <v>1.0418106342873832</v>
      </c>
      <c r="F10" s="78">
        <f t="shared" si="1"/>
        <v>1.3678307356961827</v>
      </c>
    </row>
    <row r="11" spans="1:6" ht="16.95" customHeight="1" x14ac:dyDescent="0.3">
      <c r="A11" s="96" t="s">
        <v>5</v>
      </c>
      <c r="B11" s="97">
        <v>67736.37</v>
      </c>
      <c r="C11" s="75"/>
      <c r="D11" s="75"/>
      <c r="E11" s="77"/>
      <c r="F11" s="78"/>
    </row>
    <row r="12" spans="1:6" ht="16.95" customHeight="1" x14ac:dyDescent="0.3">
      <c r="A12" s="96" t="s">
        <v>6</v>
      </c>
      <c r="B12" s="97">
        <v>75659.820000000007</v>
      </c>
      <c r="C12" s="75">
        <v>72623.39</v>
      </c>
      <c r="D12" s="75">
        <v>55313.729999999996</v>
      </c>
      <c r="E12" s="77">
        <f t="shared" si="0"/>
        <v>1.0418106342873832</v>
      </c>
      <c r="F12" s="78">
        <f t="shared" si="1"/>
        <v>1.3678307356961827</v>
      </c>
    </row>
    <row r="13" spans="1:6" ht="16.95" customHeight="1" x14ac:dyDescent="0.3">
      <c r="A13" s="83" t="s">
        <v>7</v>
      </c>
      <c r="B13" s="84">
        <v>3107.74</v>
      </c>
      <c r="C13" s="76"/>
      <c r="D13" s="79"/>
      <c r="E13" s="77" t="e">
        <f>B13/C13</f>
        <v>#DIV/0!</v>
      </c>
      <c r="F13" s="78" t="e">
        <f>B13/D13</f>
        <v>#DIV/0!</v>
      </c>
    </row>
    <row r="14" spans="1:6" ht="16.95" customHeight="1" x14ac:dyDescent="0.3">
      <c r="A14" s="83" t="s">
        <v>8</v>
      </c>
      <c r="B14" s="84">
        <v>222.57</v>
      </c>
      <c r="C14" s="76"/>
      <c r="D14" s="79"/>
      <c r="E14" s="77"/>
      <c r="F14" s="78"/>
    </row>
    <row r="15" spans="1:6" ht="16.95" customHeight="1" x14ac:dyDescent="0.3">
      <c r="A15" s="83" t="s">
        <v>9</v>
      </c>
      <c r="B15" s="84">
        <v>264.42</v>
      </c>
      <c r="C15" s="76"/>
      <c r="D15" s="79"/>
      <c r="E15" s="77"/>
      <c r="F15" s="78"/>
    </row>
    <row r="16" spans="1:6" ht="16.95" customHeight="1" x14ac:dyDescent="0.3">
      <c r="A16" s="83" t="s">
        <v>154</v>
      </c>
      <c r="B16" s="84">
        <v>54054.080000000002</v>
      </c>
      <c r="C16" s="76"/>
      <c r="D16" s="79"/>
      <c r="E16" s="77"/>
      <c r="F16" s="78"/>
    </row>
    <row r="17" spans="1:6" ht="16.95" customHeight="1" x14ac:dyDescent="0.3">
      <c r="A17" s="83" t="s">
        <v>155</v>
      </c>
      <c r="B17" s="84">
        <v>21393.47</v>
      </c>
      <c r="C17" s="76"/>
      <c r="D17" s="79"/>
      <c r="E17" s="77"/>
      <c r="F17" s="78"/>
    </row>
    <row r="18" spans="1:6" ht="16.95" customHeight="1" x14ac:dyDescent="0.3">
      <c r="A18" s="86" t="s">
        <v>10</v>
      </c>
      <c r="B18" s="87">
        <v>964.91</v>
      </c>
      <c r="C18" s="80"/>
      <c r="D18" s="88"/>
      <c r="E18" s="89"/>
      <c r="F18" s="90"/>
    </row>
    <row r="19" spans="1:6" s="85" customFormat="1" ht="16.95" customHeight="1" thickBot="1" x14ac:dyDescent="0.35">
      <c r="A19" s="93" t="s">
        <v>156</v>
      </c>
      <c r="B19" s="94">
        <f>SUM(B6:B18)</f>
        <v>1591454.1500000001</v>
      </c>
      <c r="C19" s="94">
        <f t="shared" ref="C19:D19" si="2">SUM(C6:C18)</f>
        <v>1528359.54</v>
      </c>
      <c r="D19" s="94">
        <f t="shared" si="2"/>
        <v>1165546.8999999999</v>
      </c>
      <c r="E19" s="105">
        <f t="shared" ref="E19" si="3">B19/C19</f>
        <v>1.0412825701994179</v>
      </c>
      <c r="F19" s="95">
        <f t="shared" ref="F19" si="4">B19/D19</f>
        <v>1.3654140815783562</v>
      </c>
    </row>
    <row r="20" spans="1:6" ht="16.95" customHeight="1" thickTop="1" x14ac:dyDescent="0.3">
      <c r="A20" s="74" t="s">
        <v>100</v>
      </c>
      <c r="B20" s="84">
        <v>3000</v>
      </c>
      <c r="C20" s="75">
        <v>20</v>
      </c>
      <c r="D20" s="75">
        <v>2791.42</v>
      </c>
      <c r="E20" s="100">
        <f>B20/C20</f>
        <v>150</v>
      </c>
      <c r="F20" s="78">
        <f>B20/D20</f>
        <v>1.074721826167327</v>
      </c>
    </row>
    <row r="21" spans="1:6" ht="16.95" customHeight="1" x14ac:dyDescent="0.3">
      <c r="A21" s="74" t="s">
        <v>101</v>
      </c>
      <c r="B21" s="84">
        <v>835.98</v>
      </c>
      <c r="C21" s="75">
        <v>480</v>
      </c>
      <c r="D21" s="75">
        <f>1838.25+1531.8</f>
        <v>3370.05</v>
      </c>
      <c r="E21" s="77">
        <f t="shared" ref="E21:E63" si="5">B21/C21</f>
        <v>1.741625</v>
      </c>
      <c r="F21" s="78">
        <f t="shared" ref="F21:F63" si="6">B21/D21</f>
        <v>0.24806160145991898</v>
      </c>
    </row>
    <row r="22" spans="1:6" ht="16.95" customHeight="1" x14ac:dyDescent="0.3">
      <c r="A22" s="74" t="s">
        <v>102</v>
      </c>
      <c r="B22" s="84">
        <v>1470.3</v>
      </c>
      <c r="C22" s="75">
        <v>3373.05</v>
      </c>
      <c r="D22" s="79"/>
      <c r="E22" s="77">
        <f t="shared" si="5"/>
        <v>0.43589629563747939</v>
      </c>
      <c r="F22" s="78" t="e">
        <f t="shared" si="6"/>
        <v>#DIV/0!</v>
      </c>
    </row>
    <row r="23" spans="1:6" ht="16.95" customHeight="1" x14ac:dyDescent="0.3">
      <c r="A23" s="74" t="s">
        <v>103</v>
      </c>
      <c r="B23" s="84">
        <v>1812</v>
      </c>
      <c r="C23" s="75">
        <v>1595</v>
      </c>
      <c r="D23" s="79"/>
      <c r="E23" s="77">
        <f t="shared" si="5"/>
        <v>1.136050156739812</v>
      </c>
      <c r="F23" s="78" t="e">
        <f t="shared" si="6"/>
        <v>#DIV/0!</v>
      </c>
    </row>
    <row r="24" spans="1:6" ht="16.95" customHeight="1" x14ac:dyDescent="0.3">
      <c r="A24" s="74" t="s">
        <v>104</v>
      </c>
      <c r="B24" s="84">
        <v>318.17</v>
      </c>
      <c r="C24" s="75">
        <v>124.5</v>
      </c>
      <c r="D24" s="75">
        <v>320</v>
      </c>
      <c r="E24" s="77">
        <f t="shared" si="5"/>
        <v>2.5555823293172693</v>
      </c>
      <c r="F24" s="78">
        <f t="shared" si="6"/>
        <v>0.99428125000000001</v>
      </c>
    </row>
    <row r="25" spans="1:6" ht="16.95" customHeight="1" x14ac:dyDescent="0.3">
      <c r="A25" s="83" t="s">
        <v>16</v>
      </c>
      <c r="B25" s="84">
        <v>977.34</v>
      </c>
      <c r="C25" s="75">
        <v>584.79999999999995</v>
      </c>
      <c r="D25" s="75">
        <v>1030.07</v>
      </c>
      <c r="E25" s="77">
        <f t="shared" si="5"/>
        <v>1.6712380300957594</v>
      </c>
      <c r="F25" s="78">
        <f t="shared" si="6"/>
        <v>0.94880930422204324</v>
      </c>
    </row>
    <row r="26" spans="1:6" ht="16.95" customHeight="1" x14ac:dyDescent="0.3">
      <c r="A26" s="83" t="s">
        <v>17</v>
      </c>
      <c r="B26" s="84">
        <v>251.34</v>
      </c>
      <c r="C26" s="75">
        <v>1300</v>
      </c>
      <c r="D26" s="75">
        <v>5569.98</v>
      </c>
      <c r="E26" s="77">
        <f t="shared" si="5"/>
        <v>0.19333846153846154</v>
      </c>
      <c r="F26" s="78">
        <f t="shared" si="6"/>
        <v>4.5124039942692797E-2</v>
      </c>
    </row>
    <row r="27" spans="1:6" ht="16.95" customHeight="1" x14ac:dyDescent="0.3">
      <c r="A27" s="83" t="s">
        <v>18</v>
      </c>
      <c r="B27" s="84">
        <v>3.3</v>
      </c>
      <c r="C27" s="75">
        <v>717.9</v>
      </c>
      <c r="D27" s="75">
        <v>654.5</v>
      </c>
      <c r="E27" s="77">
        <f t="shared" si="5"/>
        <v>4.5967404931048896E-3</v>
      </c>
      <c r="F27" s="78">
        <f t="shared" si="6"/>
        <v>5.0420168067226885E-3</v>
      </c>
    </row>
    <row r="28" spans="1:6" ht="16.95" customHeight="1" x14ac:dyDescent="0.3">
      <c r="A28" s="83" t="s">
        <v>19</v>
      </c>
      <c r="B28" s="84">
        <v>420</v>
      </c>
      <c r="C28" s="81"/>
      <c r="D28" s="81"/>
      <c r="E28" s="77"/>
      <c r="F28" s="78"/>
    </row>
    <row r="29" spans="1:6" ht="16.95" customHeight="1" x14ac:dyDescent="0.3">
      <c r="A29" s="101" t="s">
        <v>106</v>
      </c>
      <c r="B29" s="103"/>
      <c r="C29" s="81"/>
      <c r="D29" s="81">
        <v>105</v>
      </c>
      <c r="E29" s="77" t="e">
        <f>B29/C29</f>
        <v>#DIV/0!</v>
      </c>
      <c r="F29" s="78">
        <f>B29/D29</f>
        <v>0</v>
      </c>
    </row>
    <row r="30" spans="1:6" ht="16.95" customHeight="1" x14ac:dyDescent="0.3">
      <c r="A30" s="102" t="s">
        <v>157</v>
      </c>
      <c r="B30" s="104">
        <v>4818</v>
      </c>
      <c r="C30" s="81"/>
      <c r="D30" s="81"/>
      <c r="E30" s="77"/>
      <c r="F30" s="78"/>
    </row>
    <row r="31" spans="1:6" ht="16.95" customHeight="1" x14ac:dyDescent="0.3">
      <c r="A31" s="74" t="s">
        <v>107</v>
      </c>
      <c r="B31" s="84">
        <v>5409.5</v>
      </c>
      <c r="C31" s="75">
        <v>9573.7000000000007</v>
      </c>
      <c r="D31" s="75">
        <v>5568.6</v>
      </c>
      <c r="E31" s="77">
        <f t="shared" si="5"/>
        <v>0.56503755079018558</v>
      </c>
      <c r="F31" s="78">
        <f t="shared" si="6"/>
        <v>0.97142908450957144</v>
      </c>
    </row>
    <row r="32" spans="1:6" ht="16.95" customHeight="1" x14ac:dyDescent="0.3">
      <c r="A32" s="74" t="s">
        <v>108</v>
      </c>
      <c r="B32" s="84">
        <v>246487.76</v>
      </c>
      <c r="C32" s="75">
        <v>271966.55000000005</v>
      </c>
      <c r="D32" s="75">
        <v>235589.71</v>
      </c>
      <c r="E32" s="77">
        <f t="shared" si="5"/>
        <v>0.90631645693192775</v>
      </c>
      <c r="F32" s="78">
        <f t="shared" si="6"/>
        <v>1.0462585993250724</v>
      </c>
    </row>
    <row r="33" spans="1:6" ht="16.95" customHeight="1" x14ac:dyDescent="0.3">
      <c r="A33" s="83" t="s">
        <v>20</v>
      </c>
      <c r="B33" s="84">
        <v>32258.46</v>
      </c>
      <c r="C33" s="76"/>
      <c r="D33" s="79"/>
      <c r="E33" s="77"/>
      <c r="F33" s="78"/>
    </row>
    <row r="34" spans="1:6" ht="16.95" customHeight="1" x14ac:dyDescent="0.3">
      <c r="A34" s="74" t="s">
        <v>109</v>
      </c>
      <c r="B34" s="84">
        <v>3010</v>
      </c>
      <c r="C34" s="75">
        <v>21765</v>
      </c>
      <c r="D34" s="75">
        <v>27873.200000000001</v>
      </c>
      <c r="E34" s="77">
        <f t="shared" si="5"/>
        <v>0.13829542844015622</v>
      </c>
      <c r="F34" s="78">
        <f t="shared" si="6"/>
        <v>0.10798903606331529</v>
      </c>
    </row>
    <row r="35" spans="1:6" ht="16.95" customHeight="1" x14ac:dyDescent="0.3">
      <c r="A35" s="74" t="s">
        <v>110</v>
      </c>
      <c r="B35" s="84">
        <f>13.14+6438.2</f>
        <v>6451.34</v>
      </c>
      <c r="C35" s="75"/>
      <c r="D35" s="75">
        <v>2019</v>
      </c>
      <c r="E35" s="77" t="e">
        <f t="shared" si="5"/>
        <v>#DIV/0!</v>
      </c>
      <c r="F35" s="78">
        <f t="shared" si="6"/>
        <v>3.1953145121347202</v>
      </c>
    </row>
    <row r="36" spans="1:6" ht="16.95" customHeight="1" x14ac:dyDescent="0.3">
      <c r="A36" s="74" t="s">
        <v>111</v>
      </c>
      <c r="B36" s="75">
        <v>9201</v>
      </c>
      <c r="C36" s="75">
        <v>65106.5</v>
      </c>
      <c r="D36" s="75">
        <v>35521.699999999997</v>
      </c>
      <c r="E36" s="77">
        <f t="shared" si="5"/>
        <v>0.14132229500894689</v>
      </c>
      <c r="F36" s="78">
        <f t="shared" si="6"/>
        <v>0.25902476514356015</v>
      </c>
    </row>
    <row r="37" spans="1:6" ht="16.95" customHeight="1" x14ac:dyDescent="0.3">
      <c r="A37" s="74" t="s">
        <v>112</v>
      </c>
      <c r="B37" s="84">
        <f>9146.72+55</f>
        <v>9201.7199999999993</v>
      </c>
      <c r="C37" s="75">
        <v>10312.01</v>
      </c>
      <c r="D37" s="76">
        <f>4874.1+23417.48</f>
        <v>28291.58</v>
      </c>
      <c r="E37" s="77">
        <f t="shared" si="5"/>
        <v>0.89233039921412016</v>
      </c>
      <c r="F37" s="78">
        <f t="shared" si="6"/>
        <v>0.32524588587841324</v>
      </c>
    </row>
    <row r="38" spans="1:6" ht="16.95" customHeight="1" x14ac:dyDescent="0.3">
      <c r="A38" s="74" t="s">
        <v>113</v>
      </c>
      <c r="B38" s="84">
        <v>14208.34</v>
      </c>
      <c r="C38" s="75">
        <v>1100.45</v>
      </c>
      <c r="D38" s="75">
        <v>22050.82</v>
      </c>
      <c r="E38" s="100">
        <f t="shared" ref="E38:E39" si="7">B38/C38</f>
        <v>12.911390794674904</v>
      </c>
      <c r="F38" s="78">
        <f t="shared" ref="F38:F39" si="8">B38/D38</f>
        <v>0.64434519895405251</v>
      </c>
    </row>
    <row r="39" spans="1:6" ht="16.95" customHeight="1" x14ac:dyDescent="0.3">
      <c r="A39" s="74" t="s">
        <v>114</v>
      </c>
      <c r="B39" s="84">
        <v>11298.8</v>
      </c>
      <c r="C39" s="75">
        <v>10236.92</v>
      </c>
      <c r="D39" s="75">
        <v>8544.15</v>
      </c>
      <c r="E39" s="77">
        <f t="shared" si="7"/>
        <v>1.1037304189150643</v>
      </c>
      <c r="F39" s="78">
        <f t="shared" si="8"/>
        <v>1.3224018773078656</v>
      </c>
    </row>
    <row r="40" spans="1:6" ht="16.95" customHeight="1" x14ac:dyDescent="0.3">
      <c r="A40" s="74" t="s">
        <v>115</v>
      </c>
      <c r="B40" s="75"/>
      <c r="C40" s="75">
        <v>6262.65</v>
      </c>
      <c r="D40" s="75">
        <v>387.67</v>
      </c>
      <c r="E40" s="77">
        <f t="shared" si="5"/>
        <v>0</v>
      </c>
      <c r="F40" s="78">
        <f t="shared" si="6"/>
        <v>0</v>
      </c>
    </row>
    <row r="41" spans="1:6" ht="16.95" customHeight="1" x14ac:dyDescent="0.3">
      <c r="A41" s="74" t="s">
        <v>116</v>
      </c>
      <c r="B41" s="75"/>
      <c r="C41" s="75"/>
      <c r="D41" s="75">
        <v>16083</v>
      </c>
      <c r="E41" s="77" t="e">
        <f t="shared" si="5"/>
        <v>#DIV/0!</v>
      </c>
      <c r="F41" s="78">
        <f t="shared" si="6"/>
        <v>0</v>
      </c>
    </row>
    <row r="42" spans="1:6" ht="16.95" customHeight="1" x14ac:dyDescent="0.3">
      <c r="A42" s="74" t="s">
        <v>117</v>
      </c>
      <c r="B42" s="75">
        <v>480</v>
      </c>
      <c r="C42" s="75">
        <v>9176.86</v>
      </c>
      <c r="D42" s="79"/>
      <c r="E42" s="77">
        <f t="shared" si="5"/>
        <v>5.2305472678018404E-2</v>
      </c>
      <c r="F42" s="78" t="e">
        <f t="shared" si="6"/>
        <v>#DIV/0!</v>
      </c>
    </row>
    <row r="43" spans="1:6" ht="16.95" customHeight="1" x14ac:dyDescent="0.3">
      <c r="A43" s="83" t="s">
        <v>21</v>
      </c>
      <c r="B43" s="84">
        <v>17546.72</v>
      </c>
      <c r="C43" s="75">
        <v>23134.12</v>
      </c>
      <c r="D43" s="75">
        <v>40356.85</v>
      </c>
      <c r="E43" s="77">
        <f t="shared" si="5"/>
        <v>0.75847795377563543</v>
      </c>
      <c r="F43" s="78">
        <f t="shared" si="6"/>
        <v>0.43478913740789982</v>
      </c>
    </row>
    <row r="44" spans="1:6" ht="16.95" customHeight="1" x14ac:dyDescent="0.3">
      <c r="A44" s="83" t="s">
        <v>22</v>
      </c>
      <c r="B44" s="84">
        <v>91245.42</v>
      </c>
      <c r="C44" s="75">
        <v>79364.45</v>
      </c>
      <c r="D44" s="75">
        <v>68932.2</v>
      </c>
      <c r="E44" s="77">
        <f t="shared" si="5"/>
        <v>1.1497014091321744</v>
      </c>
      <c r="F44" s="78">
        <f t="shared" si="6"/>
        <v>1.3236980685369102</v>
      </c>
    </row>
    <row r="45" spans="1:6" ht="16.95" customHeight="1" x14ac:dyDescent="0.3">
      <c r="A45" s="83" t="s">
        <v>158</v>
      </c>
      <c r="B45" s="84">
        <v>8254.5300000000007</v>
      </c>
      <c r="C45" s="75">
        <v>3785.03</v>
      </c>
      <c r="D45" s="75">
        <f>445.16+12508.57</f>
        <v>12953.73</v>
      </c>
      <c r="E45" s="77">
        <f t="shared" si="5"/>
        <v>2.1808360832014544</v>
      </c>
      <c r="F45" s="78">
        <f t="shared" si="6"/>
        <v>0.63723190154496046</v>
      </c>
    </row>
    <row r="46" spans="1:6" ht="16.95" customHeight="1" x14ac:dyDescent="0.3">
      <c r="A46" s="74" t="s">
        <v>118</v>
      </c>
      <c r="B46" s="75"/>
      <c r="C46" s="75"/>
      <c r="D46" s="75">
        <v>490</v>
      </c>
      <c r="E46" s="77" t="e">
        <f t="shared" si="5"/>
        <v>#DIV/0!</v>
      </c>
      <c r="F46" s="78">
        <f t="shared" si="6"/>
        <v>0</v>
      </c>
    </row>
    <row r="47" spans="1:6" ht="16.95" customHeight="1" x14ac:dyDescent="0.3">
      <c r="A47" s="74" t="s">
        <v>119</v>
      </c>
      <c r="B47" s="75"/>
      <c r="C47" s="75">
        <v>-1000</v>
      </c>
      <c r="D47" s="79"/>
      <c r="E47" s="77">
        <f t="shared" si="5"/>
        <v>0</v>
      </c>
      <c r="F47" s="78" t="e">
        <f t="shared" si="6"/>
        <v>#DIV/0!</v>
      </c>
    </row>
    <row r="48" spans="1:6" ht="16.95" customHeight="1" x14ac:dyDescent="0.3">
      <c r="A48" s="74" t="s">
        <v>120</v>
      </c>
      <c r="B48" s="84">
        <v>-3639.6</v>
      </c>
      <c r="C48" s="75">
        <v>-6588.07</v>
      </c>
      <c r="D48" s="75">
        <v>-4400.5</v>
      </c>
      <c r="E48" s="77">
        <f t="shared" si="5"/>
        <v>0.55245314636911869</v>
      </c>
      <c r="F48" s="78">
        <f t="shared" si="6"/>
        <v>0.82708783092830362</v>
      </c>
    </row>
    <row r="49" spans="1:6" ht="16.95" customHeight="1" x14ac:dyDescent="0.3">
      <c r="A49" s="74" t="s">
        <v>121</v>
      </c>
      <c r="B49" s="75"/>
      <c r="C49" s="75">
        <v>3.5</v>
      </c>
      <c r="D49" s="75"/>
      <c r="E49" s="77">
        <f t="shared" si="5"/>
        <v>0</v>
      </c>
      <c r="F49" s="78" t="e">
        <f t="shared" si="6"/>
        <v>#DIV/0!</v>
      </c>
    </row>
    <row r="50" spans="1:6" ht="16.95" customHeight="1" x14ac:dyDescent="0.3">
      <c r="A50" s="74" t="s">
        <v>23</v>
      </c>
      <c r="B50" s="75">
        <f>968.08+1917.04</f>
        <v>2885.12</v>
      </c>
      <c r="C50" s="75">
        <f>8575.3+61.48</f>
        <v>8636.7799999999988</v>
      </c>
      <c r="D50" s="75">
        <f>9300.55+898.21</f>
        <v>10198.759999999998</v>
      </c>
      <c r="E50" s="77">
        <f t="shared" si="5"/>
        <v>0.33405042156914966</v>
      </c>
      <c r="F50" s="78">
        <f t="shared" si="6"/>
        <v>0.28288929242378491</v>
      </c>
    </row>
    <row r="51" spans="1:6" ht="16.95" customHeight="1" x14ac:dyDescent="0.3">
      <c r="A51" s="74" t="s">
        <v>122</v>
      </c>
      <c r="B51" s="84">
        <v>3417.6</v>
      </c>
      <c r="C51" s="75">
        <v>4434.3999999999996</v>
      </c>
      <c r="D51" s="75">
        <v>3479</v>
      </c>
      <c r="E51" s="77">
        <f t="shared" si="5"/>
        <v>0.77070178603644235</v>
      </c>
      <c r="F51" s="78">
        <f t="shared" si="6"/>
        <v>0.9823512503592986</v>
      </c>
    </row>
    <row r="52" spans="1:6" ht="16.95" customHeight="1" x14ac:dyDescent="0.3">
      <c r="A52" s="74" t="s">
        <v>123</v>
      </c>
      <c r="B52" s="84">
        <v>31765.94</v>
      </c>
      <c r="C52" s="75">
        <v>32709.22</v>
      </c>
      <c r="D52" s="75">
        <v>27278.2</v>
      </c>
      <c r="E52" s="77">
        <f t="shared" si="5"/>
        <v>0.97116164800016624</v>
      </c>
      <c r="F52" s="78">
        <f t="shared" si="6"/>
        <v>1.1645174534976648</v>
      </c>
    </row>
    <row r="53" spans="1:6" ht="16.95" customHeight="1" x14ac:dyDescent="0.3">
      <c r="A53" s="74" t="s">
        <v>124</v>
      </c>
      <c r="B53" s="84">
        <f>31202.04+89.4</f>
        <v>31291.440000000002</v>
      </c>
      <c r="C53" s="75">
        <v>31989.15</v>
      </c>
      <c r="D53" s="75">
        <v>29139.41</v>
      </c>
      <c r="E53" s="77">
        <f t="shared" si="5"/>
        <v>0.97818916726452565</v>
      </c>
      <c r="F53" s="78">
        <f t="shared" si="6"/>
        <v>1.0738529023065326</v>
      </c>
    </row>
    <row r="54" spans="1:6" ht="16.95" customHeight="1" x14ac:dyDescent="0.3">
      <c r="A54" s="74" t="s">
        <v>125</v>
      </c>
      <c r="B54" s="84">
        <v>57003.42</v>
      </c>
      <c r="C54" s="75">
        <v>28070.09</v>
      </c>
      <c r="D54" s="75">
        <v>28070.1</v>
      </c>
      <c r="E54" s="77">
        <f t="shared" si="5"/>
        <v>2.0307530186045004</v>
      </c>
      <c r="F54" s="78">
        <f t="shared" si="6"/>
        <v>2.0307522951467933</v>
      </c>
    </row>
    <row r="55" spans="1:6" ht="16.95" customHeight="1" x14ac:dyDescent="0.3">
      <c r="A55" s="74" t="s">
        <v>126</v>
      </c>
      <c r="B55" s="84">
        <v>87030</v>
      </c>
      <c r="C55" s="75">
        <v>20904.39</v>
      </c>
      <c r="D55" s="75">
        <v>48389.78</v>
      </c>
      <c r="E55" s="77">
        <f t="shared" ref="E55" si="9">B55/C55</f>
        <v>4.1632403528636805</v>
      </c>
      <c r="F55" s="78">
        <f t="shared" ref="F55" si="10">B55/D55</f>
        <v>1.7985202660561797</v>
      </c>
    </row>
    <row r="56" spans="1:6" ht="16.95" customHeight="1" x14ac:dyDescent="0.3">
      <c r="A56" s="74" t="s">
        <v>127</v>
      </c>
      <c r="B56" s="75"/>
      <c r="C56" s="75">
        <v>3999</v>
      </c>
      <c r="D56" s="75">
        <v>3746.5</v>
      </c>
      <c r="E56" s="77">
        <f t="shared" si="5"/>
        <v>0</v>
      </c>
      <c r="F56" s="78">
        <f t="shared" si="6"/>
        <v>0</v>
      </c>
    </row>
    <row r="57" spans="1:6" ht="16.95" customHeight="1" x14ac:dyDescent="0.3">
      <c r="A57" s="74" t="s">
        <v>128</v>
      </c>
      <c r="B57" s="75">
        <v>2070</v>
      </c>
      <c r="C57" s="75">
        <v>7455.3</v>
      </c>
      <c r="D57" s="75">
        <v>3389.59</v>
      </c>
      <c r="E57" s="77">
        <f t="shared" si="5"/>
        <v>0.27765482274355158</v>
      </c>
      <c r="F57" s="78">
        <f t="shared" si="6"/>
        <v>0.6106933286916707</v>
      </c>
    </row>
    <row r="58" spans="1:6" ht="16.95" customHeight="1" x14ac:dyDescent="0.3">
      <c r="A58" s="83" t="s">
        <v>24</v>
      </c>
      <c r="B58" s="84">
        <v>46456.21</v>
      </c>
      <c r="C58" s="75"/>
      <c r="D58" s="75"/>
      <c r="E58" s="77" t="e">
        <f t="shared" ref="E58" si="11">B58/C58</f>
        <v>#DIV/0!</v>
      </c>
      <c r="F58" s="78" t="e">
        <f t="shared" ref="F58" si="12">B58/D58</f>
        <v>#DIV/0!</v>
      </c>
    </row>
    <row r="59" spans="1:6" ht="16.95" customHeight="1" x14ac:dyDescent="0.3">
      <c r="A59" s="74" t="s">
        <v>129</v>
      </c>
      <c r="B59" s="84">
        <v>6841.68</v>
      </c>
      <c r="C59" s="75">
        <v>5992.86</v>
      </c>
      <c r="D59" s="75">
        <v>10350.83</v>
      </c>
      <c r="E59" s="77">
        <f t="shared" si="5"/>
        <v>1.1416385498743506</v>
      </c>
      <c r="F59" s="78">
        <f t="shared" si="6"/>
        <v>0.66097887802234223</v>
      </c>
    </row>
    <row r="60" spans="1:6" ht="16.95" customHeight="1" x14ac:dyDescent="0.3">
      <c r="A60" s="74" t="s">
        <v>130</v>
      </c>
      <c r="B60" s="75"/>
      <c r="C60" s="75">
        <v>1701</v>
      </c>
      <c r="D60" s="75">
        <v>3460.96</v>
      </c>
      <c r="E60" s="77">
        <f t="shared" si="5"/>
        <v>0</v>
      </c>
      <c r="F60" s="78">
        <f t="shared" si="6"/>
        <v>0</v>
      </c>
    </row>
    <row r="61" spans="1:6" ht="16.95" customHeight="1" x14ac:dyDescent="0.3">
      <c r="A61" s="83" t="s">
        <v>25</v>
      </c>
      <c r="B61" s="84">
        <v>932.26</v>
      </c>
      <c r="C61" s="75"/>
      <c r="D61" s="75"/>
      <c r="E61" s="77"/>
      <c r="F61" s="78"/>
    </row>
    <row r="62" spans="1:6" ht="16.95" customHeight="1" x14ac:dyDescent="0.3">
      <c r="A62" s="74" t="s">
        <v>131</v>
      </c>
      <c r="B62" s="75"/>
      <c r="C62" s="75">
        <v>10</v>
      </c>
      <c r="D62" s="82"/>
      <c r="E62" s="77">
        <f t="shared" si="5"/>
        <v>0</v>
      </c>
      <c r="F62" s="78" t="e">
        <f t="shared" si="6"/>
        <v>#DIV/0!</v>
      </c>
    </row>
    <row r="63" spans="1:6" ht="16.95" customHeight="1" x14ac:dyDescent="0.3">
      <c r="A63" s="83" t="s">
        <v>26</v>
      </c>
      <c r="B63" s="84">
        <v>7174.69</v>
      </c>
      <c r="C63" s="75">
        <v>15804.099999999999</v>
      </c>
      <c r="D63" s="75">
        <v>9164.5400000000009</v>
      </c>
      <c r="E63" s="77">
        <f t="shared" si="5"/>
        <v>0.4539764997690473</v>
      </c>
      <c r="F63" s="78">
        <f t="shared" si="6"/>
        <v>0.78287508156437735</v>
      </c>
    </row>
    <row r="64" spans="1:6" ht="16.95" customHeight="1" thickBot="1" x14ac:dyDescent="0.35">
      <c r="A64" s="93" t="s">
        <v>162</v>
      </c>
      <c r="B64" s="94">
        <f>SUM(B20:B63)</f>
        <v>742188.78</v>
      </c>
      <c r="C64" s="94">
        <f>SUM(C20:C63)</f>
        <v>674101.21000000008</v>
      </c>
      <c r="D64" s="94">
        <f>SUM(D20:D63)</f>
        <v>690770.39999999991</v>
      </c>
      <c r="E64" s="105">
        <f t="shared" ref="E64:E73" si="13">B64/C64</f>
        <v>1.1010049663017218</v>
      </c>
      <c r="F64" s="95">
        <f t="shared" ref="F64:F73" si="14">B64/D64</f>
        <v>1.0744362815777864</v>
      </c>
    </row>
    <row r="65" spans="1:6" ht="16.95" customHeight="1" thickTop="1" x14ac:dyDescent="0.3">
      <c r="A65" s="83" t="s">
        <v>11</v>
      </c>
      <c r="B65" s="84">
        <v>56098.37</v>
      </c>
      <c r="C65" s="75">
        <v>66029.279999999999</v>
      </c>
      <c r="D65" s="75">
        <v>75126.649999999994</v>
      </c>
      <c r="E65" s="77">
        <f t="shared" si="13"/>
        <v>0.8495983902898836</v>
      </c>
      <c r="F65" s="78">
        <f t="shared" si="14"/>
        <v>0.74671731003578634</v>
      </c>
    </row>
    <row r="66" spans="1:6" ht="16.95" customHeight="1" x14ac:dyDescent="0.3">
      <c r="A66" s="83" t="s">
        <v>12</v>
      </c>
      <c r="B66" s="84">
        <v>6177.33</v>
      </c>
      <c r="C66" s="75">
        <v>11855.93</v>
      </c>
      <c r="D66" s="75">
        <v>20322.060000000001</v>
      </c>
      <c r="E66" s="77">
        <f t="shared" si="13"/>
        <v>0.52103293457366906</v>
      </c>
      <c r="F66" s="78">
        <f t="shared" si="14"/>
        <v>0.30397164460689513</v>
      </c>
    </row>
    <row r="67" spans="1:6" ht="16.95" customHeight="1" x14ac:dyDescent="0.3">
      <c r="A67" s="83" t="s">
        <v>13</v>
      </c>
      <c r="B67" s="84">
        <v>3982.23</v>
      </c>
      <c r="C67" s="75">
        <v>5677.85</v>
      </c>
      <c r="D67" s="75">
        <v>4725.12</v>
      </c>
      <c r="E67" s="77">
        <f t="shared" si="13"/>
        <v>0.70136231143830852</v>
      </c>
      <c r="F67" s="78">
        <f t="shared" si="14"/>
        <v>0.84277859609914674</v>
      </c>
    </row>
    <row r="68" spans="1:6" ht="16.95" customHeight="1" x14ac:dyDescent="0.3">
      <c r="A68" s="83" t="s">
        <v>14</v>
      </c>
      <c r="B68" s="84">
        <v>72513.27</v>
      </c>
      <c r="C68" s="75">
        <v>46839.61</v>
      </c>
      <c r="D68" s="75">
        <v>73391.42</v>
      </c>
      <c r="E68" s="77">
        <f t="shared" si="13"/>
        <v>1.548118568877922</v>
      </c>
      <c r="F68" s="78">
        <f t="shared" si="14"/>
        <v>0.98803470487422107</v>
      </c>
    </row>
    <row r="69" spans="1:6" ht="16.95" customHeight="1" x14ac:dyDescent="0.3">
      <c r="A69" s="83" t="s">
        <v>15</v>
      </c>
      <c r="B69" s="84">
        <v>902.13</v>
      </c>
      <c r="C69" s="75">
        <v>1093.24</v>
      </c>
      <c r="D69" s="75">
        <v>1145.53</v>
      </c>
      <c r="E69" s="77">
        <f t="shared" si="13"/>
        <v>0.82518934543192712</v>
      </c>
      <c r="F69" s="78">
        <f t="shared" si="14"/>
        <v>0.78752193307901153</v>
      </c>
    </row>
    <row r="70" spans="1:6" ht="16.95" customHeight="1" x14ac:dyDescent="0.3">
      <c r="A70" s="74" t="s">
        <v>105</v>
      </c>
      <c r="B70" s="75"/>
      <c r="C70" s="75">
        <v>37700</v>
      </c>
      <c r="D70" s="75"/>
      <c r="E70" s="77">
        <f t="shared" si="13"/>
        <v>0</v>
      </c>
      <c r="F70" s="78" t="e">
        <f t="shared" si="14"/>
        <v>#DIV/0!</v>
      </c>
    </row>
    <row r="71" spans="1:6" ht="16.95" customHeight="1" thickBot="1" x14ac:dyDescent="0.35">
      <c r="A71" s="93" t="s">
        <v>161</v>
      </c>
      <c r="B71" s="94">
        <f>SUM(B65:B70)</f>
        <v>139673.33000000002</v>
      </c>
      <c r="C71" s="94">
        <f t="shared" ref="C71:D71" si="15">SUM(C65:C70)</f>
        <v>169195.91</v>
      </c>
      <c r="D71" s="94">
        <f t="shared" si="15"/>
        <v>174710.78</v>
      </c>
      <c r="E71" s="105">
        <f t="shared" si="13"/>
        <v>0.8255124488529304</v>
      </c>
      <c r="F71" s="95">
        <f t="shared" si="14"/>
        <v>0.79945456141859139</v>
      </c>
    </row>
    <row r="72" spans="1:6" ht="16.95" customHeight="1" thickTop="1" x14ac:dyDescent="0.3">
      <c r="A72" s="74" t="s">
        <v>132</v>
      </c>
      <c r="B72" s="84">
        <v>82141.08</v>
      </c>
      <c r="C72" s="75">
        <v>75961.98</v>
      </c>
      <c r="D72" s="75">
        <v>78224.34</v>
      </c>
      <c r="E72" s="77">
        <f t="shared" si="13"/>
        <v>1.0813446410954533</v>
      </c>
      <c r="F72" s="78">
        <f t="shared" si="14"/>
        <v>1.050070604622551</v>
      </c>
    </row>
    <row r="73" spans="1:6" ht="16.95" customHeight="1" x14ac:dyDescent="0.3">
      <c r="A73" s="74" t="s">
        <v>133</v>
      </c>
      <c r="B73" s="84">
        <v>300</v>
      </c>
      <c r="C73" s="75">
        <v>92024</v>
      </c>
      <c r="D73" s="75">
        <v>65240</v>
      </c>
      <c r="E73" s="77">
        <f t="shared" si="13"/>
        <v>3.2600191254455358E-3</v>
      </c>
      <c r="F73" s="78">
        <f t="shared" si="14"/>
        <v>4.5984058859595339E-3</v>
      </c>
    </row>
    <row r="74" spans="1:6" ht="16.95" customHeight="1" x14ac:dyDescent="0.3">
      <c r="A74" s="83" t="s">
        <v>27</v>
      </c>
      <c r="B74" s="84">
        <v>28100</v>
      </c>
      <c r="C74" s="75"/>
      <c r="D74" s="75"/>
      <c r="E74" s="77"/>
      <c r="F74" s="78"/>
    </row>
    <row r="75" spans="1:6" ht="16.95" customHeight="1" x14ac:dyDescent="0.3">
      <c r="A75" s="83" t="s">
        <v>28</v>
      </c>
      <c r="B75" s="84">
        <v>1700</v>
      </c>
      <c r="C75" s="75"/>
      <c r="D75" s="75"/>
      <c r="E75" s="77"/>
      <c r="F75" s="78"/>
    </row>
    <row r="76" spans="1:6" ht="16.95" customHeight="1" thickBot="1" x14ac:dyDescent="0.35">
      <c r="A76" s="93" t="s">
        <v>160</v>
      </c>
      <c r="B76" s="94">
        <f>SUM(B72:B75)</f>
        <v>112241.08</v>
      </c>
      <c r="C76" s="94">
        <f t="shared" ref="C76:D76" si="16">SUM(C72:C75)</f>
        <v>167985.97999999998</v>
      </c>
      <c r="D76" s="94">
        <f t="shared" si="16"/>
        <v>143464.34</v>
      </c>
      <c r="E76" s="105">
        <f>B76/C76</f>
        <v>0.66815742599471706</v>
      </c>
      <c r="F76" s="95">
        <f>B76/D76</f>
        <v>0.78236222325352767</v>
      </c>
    </row>
    <row r="77" spans="1:6" ht="16.95" customHeight="1" thickTop="1" x14ac:dyDescent="0.3">
      <c r="A77" s="74" t="s">
        <v>29</v>
      </c>
      <c r="B77" s="84">
        <v>14191</v>
      </c>
      <c r="C77" s="75">
        <v>26149.31</v>
      </c>
      <c r="D77" s="75">
        <v>146690.87</v>
      </c>
      <c r="E77" s="91">
        <f>B77/C77</f>
        <v>0.54269118382091153</v>
      </c>
      <c r="F77" s="92">
        <f>B77/D77</f>
        <v>9.6740853742294936E-2</v>
      </c>
    </row>
    <row r="78" spans="1:6" ht="16.95" customHeight="1" x14ac:dyDescent="0.3">
      <c r="A78" s="74" t="s">
        <v>134</v>
      </c>
      <c r="B78" s="84">
        <v>33952.720000000001</v>
      </c>
      <c r="C78" s="75">
        <v>49543.6</v>
      </c>
      <c r="D78" s="79"/>
      <c r="E78" s="91">
        <f t="shared" ref="E78:E100" si="17">B78/C78</f>
        <v>0.68530990884796428</v>
      </c>
      <c r="F78" s="92" t="e">
        <f t="shared" ref="F78:F100" si="18">B78/D78</f>
        <v>#DIV/0!</v>
      </c>
    </row>
    <row r="79" spans="1:6" ht="16.95" customHeight="1" x14ac:dyDescent="0.3">
      <c r="A79" s="74" t="s">
        <v>135</v>
      </c>
      <c r="B79" s="84">
        <v>100000</v>
      </c>
      <c r="C79" s="75">
        <v>79284.899999999994</v>
      </c>
      <c r="D79" s="75">
        <v>198653.31</v>
      </c>
      <c r="E79" s="91">
        <f t="shared" si="17"/>
        <v>1.2612742148883331</v>
      </c>
      <c r="F79" s="92">
        <f t="shared" si="18"/>
        <v>0.50338954835436667</v>
      </c>
    </row>
    <row r="80" spans="1:6" ht="16.95" customHeight="1" x14ac:dyDescent="0.3">
      <c r="A80" s="74" t="s">
        <v>136</v>
      </c>
      <c r="B80" s="75"/>
      <c r="C80" s="75">
        <v>6378.92</v>
      </c>
      <c r="D80" s="75">
        <v>14391</v>
      </c>
      <c r="E80" s="91">
        <f t="shared" si="17"/>
        <v>0</v>
      </c>
      <c r="F80" s="92">
        <f t="shared" si="18"/>
        <v>0</v>
      </c>
    </row>
    <row r="81" spans="1:6" ht="16.95" customHeight="1" x14ac:dyDescent="0.3">
      <c r="A81" s="74" t="s">
        <v>30</v>
      </c>
      <c r="B81" s="84">
        <v>70000</v>
      </c>
      <c r="C81" s="75">
        <v>14743.4</v>
      </c>
      <c r="D81" s="79"/>
      <c r="E81" s="91">
        <f t="shared" si="17"/>
        <v>4.7478871902003608</v>
      </c>
      <c r="F81" s="92" t="e">
        <f t="shared" si="18"/>
        <v>#DIV/0!</v>
      </c>
    </row>
    <row r="82" spans="1:6" ht="16.95" customHeight="1" x14ac:dyDescent="0.3">
      <c r="A82" s="74" t="s">
        <v>137</v>
      </c>
      <c r="B82" s="75"/>
      <c r="C82" s="75">
        <v>6962.22</v>
      </c>
      <c r="D82" s="79"/>
      <c r="E82" s="91">
        <f t="shared" si="17"/>
        <v>0</v>
      </c>
      <c r="F82" s="92" t="e">
        <f t="shared" si="18"/>
        <v>#DIV/0!</v>
      </c>
    </row>
    <row r="83" spans="1:6" ht="16.95" customHeight="1" x14ac:dyDescent="0.3">
      <c r="A83" s="74" t="s">
        <v>138</v>
      </c>
      <c r="B83" s="84">
        <v>7129.72</v>
      </c>
      <c r="C83" s="75">
        <v>30699.3</v>
      </c>
      <c r="D83" s="75">
        <v>25000</v>
      </c>
      <c r="E83" s="91">
        <f t="shared" si="17"/>
        <v>0.23224373194177067</v>
      </c>
      <c r="F83" s="92">
        <f t="shared" si="18"/>
        <v>0.28518880000000002</v>
      </c>
    </row>
    <row r="84" spans="1:6" ht="16.95" customHeight="1" x14ac:dyDescent="0.3">
      <c r="A84" s="74" t="s">
        <v>139</v>
      </c>
      <c r="B84" s="75"/>
      <c r="C84" s="75"/>
      <c r="D84" s="75">
        <v>3327</v>
      </c>
      <c r="E84" s="91" t="e">
        <f t="shared" si="17"/>
        <v>#DIV/0!</v>
      </c>
      <c r="F84" s="92">
        <f t="shared" si="18"/>
        <v>0</v>
      </c>
    </row>
    <row r="85" spans="1:6" ht="16.95" customHeight="1" x14ac:dyDescent="0.3">
      <c r="A85" s="74" t="s">
        <v>140</v>
      </c>
      <c r="B85" s="75"/>
      <c r="C85" s="75"/>
      <c r="D85" s="75">
        <v>7187.9</v>
      </c>
      <c r="E85" s="91" t="e">
        <f t="shared" si="17"/>
        <v>#DIV/0!</v>
      </c>
      <c r="F85" s="92">
        <f t="shared" si="18"/>
        <v>0</v>
      </c>
    </row>
    <row r="86" spans="1:6" ht="16.95" customHeight="1" x14ac:dyDescent="0.3">
      <c r="A86" s="74" t="s">
        <v>31</v>
      </c>
      <c r="B86" s="84">
        <v>277480.59999999998</v>
      </c>
      <c r="C86" s="75">
        <v>255588.39</v>
      </c>
      <c r="D86" s="75">
        <v>7789.76</v>
      </c>
      <c r="E86" s="91">
        <f t="shared" si="17"/>
        <v>1.0856541644947173</v>
      </c>
      <c r="F86" s="106">
        <f t="shared" si="18"/>
        <v>35.621200139670535</v>
      </c>
    </row>
    <row r="87" spans="1:6" ht="16.95" customHeight="1" x14ac:dyDescent="0.3">
      <c r="A87" s="74" t="s">
        <v>141</v>
      </c>
      <c r="B87" s="84">
        <v>1045010.09</v>
      </c>
      <c r="C87" s="75">
        <v>1449782.9</v>
      </c>
      <c r="D87" s="75">
        <v>1504741.41</v>
      </c>
      <c r="E87" s="91">
        <f t="shared" si="17"/>
        <v>0.72080453563081759</v>
      </c>
      <c r="F87" s="92">
        <f t="shared" si="18"/>
        <v>0.69447818944518847</v>
      </c>
    </row>
    <row r="88" spans="1:6" ht="16.95" customHeight="1" x14ac:dyDescent="0.3">
      <c r="A88" s="74" t="s">
        <v>142</v>
      </c>
      <c r="B88" s="75"/>
      <c r="C88" s="75">
        <v>38970.71</v>
      </c>
      <c r="D88" s="75">
        <v>45488.4</v>
      </c>
      <c r="E88" s="91">
        <f t="shared" si="17"/>
        <v>0</v>
      </c>
      <c r="F88" s="92">
        <f t="shared" si="18"/>
        <v>0</v>
      </c>
    </row>
    <row r="89" spans="1:6" ht="16.95" customHeight="1" x14ac:dyDescent="0.3">
      <c r="A89" s="74" t="s">
        <v>143</v>
      </c>
      <c r="B89" s="84">
        <v>112457.3</v>
      </c>
      <c r="C89" s="98">
        <v>101650.09</v>
      </c>
      <c r="D89" s="98">
        <v>29927.69</v>
      </c>
      <c r="E89" s="91">
        <f t="shared" si="17"/>
        <v>1.1063177612533348</v>
      </c>
      <c r="F89" s="92">
        <f t="shared" si="18"/>
        <v>3.7576338167095424</v>
      </c>
    </row>
    <row r="90" spans="1:6" ht="16.95" customHeight="1" x14ac:dyDescent="0.3">
      <c r="A90" s="74" t="s">
        <v>144</v>
      </c>
      <c r="B90" s="84">
        <v>5453.48</v>
      </c>
      <c r="C90" s="99">
        <v>34725.9</v>
      </c>
      <c r="D90" s="99">
        <v>122050.2</v>
      </c>
      <c r="E90" s="91">
        <f t="shared" si="17"/>
        <v>0.15704358994295323</v>
      </c>
      <c r="F90" s="92">
        <f t="shared" si="18"/>
        <v>4.4682270082310391E-2</v>
      </c>
    </row>
    <row r="91" spans="1:6" ht="16.95" customHeight="1" x14ac:dyDescent="0.3">
      <c r="A91" s="74" t="s">
        <v>145</v>
      </c>
      <c r="B91" s="84">
        <v>114166</v>
      </c>
      <c r="C91" s="75">
        <v>35440</v>
      </c>
      <c r="D91" s="75"/>
      <c r="E91" s="91">
        <f t="shared" si="17"/>
        <v>3.2213882618510157</v>
      </c>
      <c r="F91" s="92" t="e">
        <f t="shared" si="18"/>
        <v>#DIV/0!</v>
      </c>
    </row>
    <row r="92" spans="1:6" ht="16.95" customHeight="1" x14ac:dyDescent="0.3">
      <c r="A92" s="74" t="s">
        <v>146</v>
      </c>
      <c r="B92" s="75"/>
      <c r="C92" s="75">
        <v>17172</v>
      </c>
      <c r="D92" s="75">
        <v>38435</v>
      </c>
      <c r="E92" s="91">
        <f t="shared" si="17"/>
        <v>0</v>
      </c>
      <c r="F92" s="92">
        <f t="shared" si="18"/>
        <v>0</v>
      </c>
    </row>
    <row r="93" spans="1:6" ht="16.95" customHeight="1" x14ac:dyDescent="0.3">
      <c r="A93" s="74" t="s">
        <v>147</v>
      </c>
      <c r="B93" s="84">
        <v>34568</v>
      </c>
      <c r="C93" s="75">
        <v>70818</v>
      </c>
      <c r="D93" s="75">
        <v>35441.9</v>
      </c>
      <c r="E93" s="91">
        <f t="shared" si="17"/>
        <v>0.48812448812448811</v>
      </c>
      <c r="F93" s="92">
        <f t="shared" si="18"/>
        <v>0.97534274404024612</v>
      </c>
    </row>
    <row r="94" spans="1:6" ht="16.95" customHeight="1" x14ac:dyDescent="0.3">
      <c r="A94" s="74" t="s">
        <v>148</v>
      </c>
      <c r="B94" s="84">
        <v>15607.31</v>
      </c>
      <c r="C94" s="75"/>
      <c r="D94" s="75">
        <v>17000</v>
      </c>
      <c r="E94" s="91" t="e">
        <f t="shared" si="17"/>
        <v>#DIV/0!</v>
      </c>
      <c r="F94" s="92">
        <f t="shared" si="18"/>
        <v>0.91807705882352941</v>
      </c>
    </row>
    <row r="95" spans="1:6" ht="16.95" customHeight="1" x14ac:dyDescent="0.3">
      <c r="A95" s="74" t="s">
        <v>149</v>
      </c>
      <c r="B95" s="84">
        <v>107800</v>
      </c>
      <c r="C95" s="75">
        <v>99000</v>
      </c>
      <c r="D95" s="79"/>
      <c r="E95" s="91">
        <f t="shared" si="17"/>
        <v>1.0888888888888888</v>
      </c>
      <c r="F95" s="92" t="e">
        <f t="shared" si="18"/>
        <v>#DIV/0!</v>
      </c>
    </row>
    <row r="96" spans="1:6" ht="16.95" customHeight="1" x14ac:dyDescent="0.3">
      <c r="A96" s="74" t="s">
        <v>150</v>
      </c>
      <c r="B96" s="75"/>
      <c r="C96" s="75">
        <v>-3410.77</v>
      </c>
      <c r="D96" s="75">
        <v>-6798.66</v>
      </c>
      <c r="E96" s="91">
        <f t="shared" si="17"/>
        <v>0</v>
      </c>
      <c r="F96" s="92">
        <f t="shared" si="18"/>
        <v>0</v>
      </c>
    </row>
    <row r="97" spans="1:6" ht="16.95" customHeight="1" x14ac:dyDescent="0.3">
      <c r="A97" s="74" t="s">
        <v>151</v>
      </c>
      <c r="B97" s="75"/>
      <c r="C97" s="75">
        <v>179485</v>
      </c>
      <c r="D97" s="75">
        <v>44624.130000000005</v>
      </c>
      <c r="E97" s="91">
        <f t="shared" si="17"/>
        <v>0</v>
      </c>
      <c r="F97" s="92">
        <f t="shared" si="18"/>
        <v>0</v>
      </c>
    </row>
    <row r="98" spans="1:6" ht="16.95" customHeight="1" x14ac:dyDescent="0.3">
      <c r="A98" s="74" t="s">
        <v>152</v>
      </c>
      <c r="B98" s="84">
        <v>19989.89</v>
      </c>
      <c r="C98" s="75">
        <v>149517.6</v>
      </c>
      <c r="D98" s="79"/>
      <c r="E98" s="91">
        <f t="shared" si="17"/>
        <v>0.13369589934562887</v>
      </c>
      <c r="F98" s="92" t="e">
        <f t="shared" si="18"/>
        <v>#DIV/0!</v>
      </c>
    </row>
    <row r="99" spans="1:6" ht="16.95" customHeight="1" x14ac:dyDescent="0.3">
      <c r="A99" s="83" t="s">
        <v>32</v>
      </c>
      <c r="B99" s="84">
        <v>109960.86</v>
      </c>
      <c r="C99" s="75"/>
      <c r="D99" s="79"/>
      <c r="E99" s="91" t="e">
        <f t="shared" si="17"/>
        <v>#DIV/0!</v>
      </c>
      <c r="F99" s="92" t="e">
        <f t="shared" si="18"/>
        <v>#DIV/0!</v>
      </c>
    </row>
    <row r="100" spans="1:6" ht="16.95" customHeight="1" x14ac:dyDescent="0.3">
      <c r="A100" s="74" t="s">
        <v>153</v>
      </c>
      <c r="B100" s="75">
        <v>-266.76</v>
      </c>
      <c r="C100" s="75">
        <v>406093.31</v>
      </c>
      <c r="D100" s="75">
        <v>13534.96</v>
      </c>
      <c r="E100" s="91">
        <f t="shared" si="17"/>
        <v>-6.5689336275941113E-4</v>
      </c>
      <c r="F100" s="92">
        <f t="shared" si="18"/>
        <v>-1.9708961090391105E-2</v>
      </c>
    </row>
    <row r="101" spans="1:6" ht="16.95" customHeight="1" thickBot="1" x14ac:dyDescent="0.35">
      <c r="A101" s="93" t="s">
        <v>159</v>
      </c>
      <c r="B101" s="94">
        <f>SUM(B77:B100)</f>
        <v>2067500.21</v>
      </c>
      <c r="C101" s="94">
        <f>SUM(C77:C100)</f>
        <v>3048594.78</v>
      </c>
      <c r="D101" s="94">
        <f>SUM(D77:D100)</f>
        <v>2247484.8699999996</v>
      </c>
      <c r="E101" s="105">
        <f>B101/C101</f>
        <v>0.67818137837262848</v>
      </c>
      <c r="F101" s="95">
        <f>B101/D101</f>
        <v>0.91991729848664128</v>
      </c>
    </row>
    <row r="102" spans="1:6" ht="16.95" customHeight="1" thickTop="1" x14ac:dyDescent="0.3"/>
  </sheetData>
  <sortState xmlns:xlrd2="http://schemas.microsoft.com/office/spreadsheetml/2017/richdata2" ref="A29:F30">
    <sortCondition ref="A29:A30"/>
  </sortState>
  <mergeCells count="1">
    <mergeCell ref="A3:D3"/>
  </mergeCells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2C92C-DD46-45AF-BC58-954B0E593F87}">
  <dimension ref="A1:H52"/>
  <sheetViews>
    <sheetView view="pageBreakPreview" zoomScaleNormal="100" zoomScaleSheetLayoutView="100" workbookViewId="0">
      <selection activeCell="J6" sqref="J6"/>
    </sheetView>
  </sheetViews>
  <sheetFormatPr defaultRowHeight="20.100000000000001" customHeight="1" x14ac:dyDescent="0.25"/>
  <cols>
    <col min="1" max="1" width="4.6640625" style="32" customWidth="1"/>
    <col min="2" max="2" width="51.5546875" style="62" bestFit="1" customWidth="1"/>
    <col min="3" max="3" width="12.44140625" style="62" customWidth="1"/>
    <col min="4" max="5" width="13.33203125" style="62" bestFit="1" customWidth="1"/>
    <col min="6" max="6" width="13.109375" style="62" customWidth="1"/>
    <col min="7" max="7" width="9.88671875" style="62" bestFit="1" customWidth="1"/>
    <col min="8" max="8" width="10.44140625" style="64" bestFit="1" customWidth="1"/>
    <col min="9" max="9" width="16.5546875" style="11" customWidth="1"/>
    <col min="10" max="10" width="14.33203125" style="11" bestFit="1" customWidth="1"/>
    <col min="11" max="256" width="9.109375" style="11"/>
    <col min="257" max="257" width="4.6640625" style="11" customWidth="1"/>
    <col min="258" max="258" width="51.5546875" style="11" bestFit="1" customWidth="1"/>
    <col min="259" max="259" width="12.44140625" style="11" customWidth="1"/>
    <col min="260" max="261" width="13.33203125" style="11" bestFit="1" customWidth="1"/>
    <col min="262" max="262" width="13.109375" style="11" customWidth="1"/>
    <col min="263" max="263" width="9.88671875" style="11" bestFit="1" customWidth="1"/>
    <col min="264" max="264" width="10.44140625" style="11" bestFit="1" customWidth="1"/>
    <col min="265" max="265" width="16.5546875" style="11" customWidth="1"/>
    <col min="266" max="266" width="14.33203125" style="11" bestFit="1" customWidth="1"/>
    <col min="267" max="512" width="9.109375" style="11"/>
    <col min="513" max="513" width="4.6640625" style="11" customWidth="1"/>
    <col min="514" max="514" width="51.5546875" style="11" bestFit="1" customWidth="1"/>
    <col min="515" max="515" width="12.44140625" style="11" customWidth="1"/>
    <col min="516" max="517" width="13.33203125" style="11" bestFit="1" customWidth="1"/>
    <col min="518" max="518" width="13.109375" style="11" customWidth="1"/>
    <col min="519" max="519" width="9.88671875" style="11" bestFit="1" customWidth="1"/>
    <col min="520" max="520" width="10.44140625" style="11" bestFit="1" customWidth="1"/>
    <col min="521" max="521" width="16.5546875" style="11" customWidth="1"/>
    <col min="522" max="522" width="14.33203125" style="11" bestFit="1" customWidth="1"/>
    <col min="523" max="768" width="9.109375" style="11"/>
    <col min="769" max="769" width="4.6640625" style="11" customWidth="1"/>
    <col min="770" max="770" width="51.5546875" style="11" bestFit="1" customWidth="1"/>
    <col min="771" max="771" width="12.44140625" style="11" customWidth="1"/>
    <col min="772" max="773" width="13.33203125" style="11" bestFit="1" customWidth="1"/>
    <col min="774" max="774" width="13.109375" style="11" customWidth="1"/>
    <col min="775" max="775" width="9.88671875" style="11" bestFit="1" customWidth="1"/>
    <col min="776" max="776" width="10.44140625" style="11" bestFit="1" customWidth="1"/>
    <col min="777" max="777" width="16.5546875" style="11" customWidth="1"/>
    <col min="778" max="778" width="14.33203125" style="11" bestFit="1" customWidth="1"/>
    <col min="779" max="1024" width="9.109375" style="11"/>
    <col min="1025" max="1025" width="4.6640625" style="11" customWidth="1"/>
    <col min="1026" max="1026" width="51.5546875" style="11" bestFit="1" customWidth="1"/>
    <col min="1027" max="1027" width="12.44140625" style="11" customWidth="1"/>
    <col min="1028" max="1029" width="13.33203125" style="11" bestFit="1" customWidth="1"/>
    <col min="1030" max="1030" width="13.109375" style="11" customWidth="1"/>
    <col min="1031" max="1031" width="9.88671875" style="11" bestFit="1" customWidth="1"/>
    <col min="1032" max="1032" width="10.44140625" style="11" bestFit="1" customWidth="1"/>
    <col min="1033" max="1033" width="16.5546875" style="11" customWidth="1"/>
    <col min="1034" max="1034" width="14.33203125" style="11" bestFit="1" customWidth="1"/>
    <col min="1035" max="1280" width="9.109375" style="11"/>
    <col min="1281" max="1281" width="4.6640625" style="11" customWidth="1"/>
    <col min="1282" max="1282" width="51.5546875" style="11" bestFit="1" customWidth="1"/>
    <col min="1283" max="1283" width="12.44140625" style="11" customWidth="1"/>
    <col min="1284" max="1285" width="13.33203125" style="11" bestFit="1" customWidth="1"/>
    <col min="1286" max="1286" width="13.109375" style="11" customWidth="1"/>
    <col min="1287" max="1287" width="9.88671875" style="11" bestFit="1" customWidth="1"/>
    <col min="1288" max="1288" width="10.44140625" style="11" bestFit="1" customWidth="1"/>
    <col min="1289" max="1289" width="16.5546875" style="11" customWidth="1"/>
    <col min="1290" max="1290" width="14.33203125" style="11" bestFit="1" customWidth="1"/>
    <col min="1291" max="1536" width="9.109375" style="11"/>
    <col min="1537" max="1537" width="4.6640625" style="11" customWidth="1"/>
    <col min="1538" max="1538" width="51.5546875" style="11" bestFit="1" customWidth="1"/>
    <col min="1539" max="1539" width="12.44140625" style="11" customWidth="1"/>
    <col min="1540" max="1541" width="13.33203125" style="11" bestFit="1" customWidth="1"/>
    <col min="1542" max="1542" width="13.109375" style="11" customWidth="1"/>
    <col min="1543" max="1543" width="9.88671875" style="11" bestFit="1" customWidth="1"/>
    <col min="1544" max="1544" width="10.44140625" style="11" bestFit="1" customWidth="1"/>
    <col min="1545" max="1545" width="16.5546875" style="11" customWidth="1"/>
    <col min="1546" max="1546" width="14.33203125" style="11" bestFit="1" customWidth="1"/>
    <col min="1547" max="1792" width="9.109375" style="11"/>
    <col min="1793" max="1793" width="4.6640625" style="11" customWidth="1"/>
    <col min="1794" max="1794" width="51.5546875" style="11" bestFit="1" customWidth="1"/>
    <col min="1795" max="1795" width="12.44140625" style="11" customWidth="1"/>
    <col min="1796" max="1797" width="13.33203125" style="11" bestFit="1" customWidth="1"/>
    <col min="1798" max="1798" width="13.109375" style="11" customWidth="1"/>
    <col min="1799" max="1799" width="9.88671875" style="11" bestFit="1" customWidth="1"/>
    <col min="1800" max="1800" width="10.44140625" style="11" bestFit="1" customWidth="1"/>
    <col min="1801" max="1801" width="16.5546875" style="11" customWidth="1"/>
    <col min="1802" max="1802" width="14.33203125" style="11" bestFit="1" customWidth="1"/>
    <col min="1803" max="2048" width="9.109375" style="11"/>
    <col min="2049" max="2049" width="4.6640625" style="11" customWidth="1"/>
    <col min="2050" max="2050" width="51.5546875" style="11" bestFit="1" customWidth="1"/>
    <col min="2051" max="2051" width="12.44140625" style="11" customWidth="1"/>
    <col min="2052" max="2053" width="13.33203125" style="11" bestFit="1" customWidth="1"/>
    <col min="2054" max="2054" width="13.109375" style="11" customWidth="1"/>
    <col min="2055" max="2055" width="9.88671875" style="11" bestFit="1" customWidth="1"/>
    <col min="2056" max="2056" width="10.44140625" style="11" bestFit="1" customWidth="1"/>
    <col min="2057" max="2057" width="16.5546875" style="11" customWidth="1"/>
    <col min="2058" max="2058" width="14.33203125" style="11" bestFit="1" customWidth="1"/>
    <col min="2059" max="2304" width="9.109375" style="11"/>
    <col min="2305" max="2305" width="4.6640625" style="11" customWidth="1"/>
    <col min="2306" max="2306" width="51.5546875" style="11" bestFit="1" customWidth="1"/>
    <col min="2307" max="2307" width="12.44140625" style="11" customWidth="1"/>
    <col min="2308" max="2309" width="13.33203125" style="11" bestFit="1" customWidth="1"/>
    <col min="2310" max="2310" width="13.109375" style="11" customWidth="1"/>
    <col min="2311" max="2311" width="9.88671875" style="11" bestFit="1" customWidth="1"/>
    <col min="2312" max="2312" width="10.44140625" style="11" bestFit="1" customWidth="1"/>
    <col min="2313" max="2313" width="16.5546875" style="11" customWidth="1"/>
    <col min="2314" max="2314" width="14.33203125" style="11" bestFit="1" customWidth="1"/>
    <col min="2315" max="2560" width="9.109375" style="11"/>
    <col min="2561" max="2561" width="4.6640625" style="11" customWidth="1"/>
    <col min="2562" max="2562" width="51.5546875" style="11" bestFit="1" customWidth="1"/>
    <col min="2563" max="2563" width="12.44140625" style="11" customWidth="1"/>
    <col min="2564" max="2565" width="13.33203125" style="11" bestFit="1" customWidth="1"/>
    <col min="2566" max="2566" width="13.109375" style="11" customWidth="1"/>
    <col min="2567" max="2567" width="9.88671875" style="11" bestFit="1" customWidth="1"/>
    <col min="2568" max="2568" width="10.44140625" style="11" bestFit="1" customWidth="1"/>
    <col min="2569" max="2569" width="16.5546875" style="11" customWidth="1"/>
    <col min="2570" max="2570" width="14.33203125" style="11" bestFit="1" customWidth="1"/>
    <col min="2571" max="2816" width="9.109375" style="11"/>
    <col min="2817" max="2817" width="4.6640625" style="11" customWidth="1"/>
    <col min="2818" max="2818" width="51.5546875" style="11" bestFit="1" customWidth="1"/>
    <col min="2819" max="2819" width="12.44140625" style="11" customWidth="1"/>
    <col min="2820" max="2821" width="13.33203125" style="11" bestFit="1" customWidth="1"/>
    <col min="2822" max="2822" width="13.109375" style="11" customWidth="1"/>
    <col min="2823" max="2823" width="9.88671875" style="11" bestFit="1" customWidth="1"/>
    <col min="2824" max="2824" width="10.44140625" style="11" bestFit="1" customWidth="1"/>
    <col min="2825" max="2825" width="16.5546875" style="11" customWidth="1"/>
    <col min="2826" max="2826" width="14.33203125" style="11" bestFit="1" customWidth="1"/>
    <col min="2827" max="3072" width="9.109375" style="11"/>
    <col min="3073" max="3073" width="4.6640625" style="11" customWidth="1"/>
    <col min="3074" max="3074" width="51.5546875" style="11" bestFit="1" customWidth="1"/>
    <col min="3075" max="3075" width="12.44140625" style="11" customWidth="1"/>
    <col min="3076" max="3077" width="13.33203125" style="11" bestFit="1" customWidth="1"/>
    <col min="3078" max="3078" width="13.109375" style="11" customWidth="1"/>
    <col min="3079" max="3079" width="9.88671875" style="11" bestFit="1" customWidth="1"/>
    <col min="3080" max="3080" width="10.44140625" style="11" bestFit="1" customWidth="1"/>
    <col min="3081" max="3081" width="16.5546875" style="11" customWidth="1"/>
    <col min="3082" max="3082" width="14.33203125" style="11" bestFit="1" customWidth="1"/>
    <col min="3083" max="3328" width="9.109375" style="11"/>
    <col min="3329" max="3329" width="4.6640625" style="11" customWidth="1"/>
    <col min="3330" max="3330" width="51.5546875" style="11" bestFit="1" customWidth="1"/>
    <col min="3331" max="3331" width="12.44140625" style="11" customWidth="1"/>
    <col min="3332" max="3333" width="13.33203125" style="11" bestFit="1" customWidth="1"/>
    <col min="3334" max="3334" width="13.109375" style="11" customWidth="1"/>
    <col min="3335" max="3335" width="9.88671875" style="11" bestFit="1" customWidth="1"/>
    <col min="3336" max="3336" width="10.44140625" style="11" bestFit="1" customWidth="1"/>
    <col min="3337" max="3337" width="16.5546875" style="11" customWidth="1"/>
    <col min="3338" max="3338" width="14.33203125" style="11" bestFit="1" customWidth="1"/>
    <col min="3339" max="3584" width="9.109375" style="11"/>
    <col min="3585" max="3585" width="4.6640625" style="11" customWidth="1"/>
    <col min="3586" max="3586" width="51.5546875" style="11" bestFit="1" customWidth="1"/>
    <col min="3587" max="3587" width="12.44140625" style="11" customWidth="1"/>
    <col min="3588" max="3589" width="13.33203125" style="11" bestFit="1" customWidth="1"/>
    <col min="3590" max="3590" width="13.109375" style="11" customWidth="1"/>
    <col min="3591" max="3591" width="9.88671875" style="11" bestFit="1" customWidth="1"/>
    <col min="3592" max="3592" width="10.44140625" style="11" bestFit="1" customWidth="1"/>
    <col min="3593" max="3593" width="16.5546875" style="11" customWidth="1"/>
    <col min="3594" max="3594" width="14.33203125" style="11" bestFit="1" customWidth="1"/>
    <col min="3595" max="3840" width="9.109375" style="11"/>
    <col min="3841" max="3841" width="4.6640625" style="11" customWidth="1"/>
    <col min="3842" max="3842" width="51.5546875" style="11" bestFit="1" customWidth="1"/>
    <col min="3843" max="3843" width="12.44140625" style="11" customWidth="1"/>
    <col min="3844" max="3845" width="13.33203125" style="11" bestFit="1" customWidth="1"/>
    <col min="3846" max="3846" width="13.109375" style="11" customWidth="1"/>
    <col min="3847" max="3847" width="9.88671875" style="11" bestFit="1" customWidth="1"/>
    <col min="3848" max="3848" width="10.44140625" style="11" bestFit="1" customWidth="1"/>
    <col min="3849" max="3849" width="16.5546875" style="11" customWidth="1"/>
    <col min="3850" max="3850" width="14.33203125" style="11" bestFit="1" customWidth="1"/>
    <col min="3851" max="4096" width="9.109375" style="11"/>
    <col min="4097" max="4097" width="4.6640625" style="11" customWidth="1"/>
    <col min="4098" max="4098" width="51.5546875" style="11" bestFit="1" customWidth="1"/>
    <col min="4099" max="4099" width="12.44140625" style="11" customWidth="1"/>
    <col min="4100" max="4101" width="13.33203125" style="11" bestFit="1" customWidth="1"/>
    <col min="4102" max="4102" width="13.109375" style="11" customWidth="1"/>
    <col min="4103" max="4103" width="9.88671875" style="11" bestFit="1" customWidth="1"/>
    <col min="4104" max="4104" width="10.44140625" style="11" bestFit="1" customWidth="1"/>
    <col min="4105" max="4105" width="16.5546875" style="11" customWidth="1"/>
    <col min="4106" max="4106" width="14.33203125" style="11" bestFit="1" customWidth="1"/>
    <col min="4107" max="4352" width="9.109375" style="11"/>
    <col min="4353" max="4353" width="4.6640625" style="11" customWidth="1"/>
    <col min="4354" max="4354" width="51.5546875" style="11" bestFit="1" customWidth="1"/>
    <col min="4355" max="4355" width="12.44140625" style="11" customWidth="1"/>
    <col min="4356" max="4357" width="13.33203125" style="11" bestFit="1" customWidth="1"/>
    <col min="4358" max="4358" width="13.109375" style="11" customWidth="1"/>
    <col min="4359" max="4359" width="9.88671875" style="11" bestFit="1" customWidth="1"/>
    <col min="4360" max="4360" width="10.44140625" style="11" bestFit="1" customWidth="1"/>
    <col min="4361" max="4361" width="16.5546875" style="11" customWidth="1"/>
    <col min="4362" max="4362" width="14.33203125" style="11" bestFit="1" customWidth="1"/>
    <col min="4363" max="4608" width="9.109375" style="11"/>
    <col min="4609" max="4609" width="4.6640625" style="11" customWidth="1"/>
    <col min="4610" max="4610" width="51.5546875" style="11" bestFit="1" customWidth="1"/>
    <col min="4611" max="4611" width="12.44140625" style="11" customWidth="1"/>
    <col min="4612" max="4613" width="13.33203125" style="11" bestFit="1" customWidth="1"/>
    <col min="4614" max="4614" width="13.109375" style="11" customWidth="1"/>
    <col min="4615" max="4615" width="9.88671875" style="11" bestFit="1" customWidth="1"/>
    <col min="4616" max="4616" width="10.44140625" style="11" bestFit="1" customWidth="1"/>
    <col min="4617" max="4617" width="16.5546875" style="11" customWidth="1"/>
    <col min="4618" max="4618" width="14.33203125" style="11" bestFit="1" customWidth="1"/>
    <col min="4619" max="4864" width="9.109375" style="11"/>
    <col min="4865" max="4865" width="4.6640625" style="11" customWidth="1"/>
    <col min="4866" max="4866" width="51.5546875" style="11" bestFit="1" customWidth="1"/>
    <col min="4867" max="4867" width="12.44140625" style="11" customWidth="1"/>
    <col min="4868" max="4869" width="13.33203125" style="11" bestFit="1" customWidth="1"/>
    <col min="4870" max="4870" width="13.109375" style="11" customWidth="1"/>
    <col min="4871" max="4871" width="9.88671875" style="11" bestFit="1" customWidth="1"/>
    <col min="4872" max="4872" width="10.44140625" style="11" bestFit="1" customWidth="1"/>
    <col min="4873" max="4873" width="16.5546875" style="11" customWidth="1"/>
    <col min="4874" max="4874" width="14.33203125" style="11" bestFit="1" customWidth="1"/>
    <col min="4875" max="5120" width="9.109375" style="11"/>
    <col min="5121" max="5121" width="4.6640625" style="11" customWidth="1"/>
    <col min="5122" max="5122" width="51.5546875" style="11" bestFit="1" customWidth="1"/>
    <col min="5123" max="5123" width="12.44140625" style="11" customWidth="1"/>
    <col min="5124" max="5125" width="13.33203125" style="11" bestFit="1" customWidth="1"/>
    <col min="5126" max="5126" width="13.109375" style="11" customWidth="1"/>
    <col min="5127" max="5127" width="9.88671875" style="11" bestFit="1" customWidth="1"/>
    <col min="5128" max="5128" width="10.44140625" style="11" bestFit="1" customWidth="1"/>
    <col min="5129" max="5129" width="16.5546875" style="11" customWidth="1"/>
    <col min="5130" max="5130" width="14.33203125" style="11" bestFit="1" customWidth="1"/>
    <col min="5131" max="5376" width="9.109375" style="11"/>
    <col min="5377" max="5377" width="4.6640625" style="11" customWidth="1"/>
    <col min="5378" max="5378" width="51.5546875" style="11" bestFit="1" customWidth="1"/>
    <col min="5379" max="5379" width="12.44140625" style="11" customWidth="1"/>
    <col min="5380" max="5381" width="13.33203125" style="11" bestFit="1" customWidth="1"/>
    <col min="5382" max="5382" width="13.109375" style="11" customWidth="1"/>
    <col min="5383" max="5383" width="9.88671875" style="11" bestFit="1" customWidth="1"/>
    <col min="5384" max="5384" width="10.44140625" style="11" bestFit="1" customWidth="1"/>
    <col min="5385" max="5385" width="16.5546875" style="11" customWidth="1"/>
    <col min="5386" max="5386" width="14.33203125" style="11" bestFit="1" customWidth="1"/>
    <col min="5387" max="5632" width="9.109375" style="11"/>
    <col min="5633" max="5633" width="4.6640625" style="11" customWidth="1"/>
    <col min="5634" max="5634" width="51.5546875" style="11" bestFit="1" customWidth="1"/>
    <col min="5635" max="5635" width="12.44140625" style="11" customWidth="1"/>
    <col min="5636" max="5637" width="13.33203125" style="11" bestFit="1" customWidth="1"/>
    <col min="5638" max="5638" width="13.109375" style="11" customWidth="1"/>
    <col min="5639" max="5639" width="9.88671875" style="11" bestFit="1" customWidth="1"/>
    <col min="5640" max="5640" width="10.44140625" style="11" bestFit="1" customWidth="1"/>
    <col min="5641" max="5641" width="16.5546875" style="11" customWidth="1"/>
    <col min="5642" max="5642" width="14.33203125" style="11" bestFit="1" customWidth="1"/>
    <col min="5643" max="5888" width="9.109375" style="11"/>
    <col min="5889" max="5889" width="4.6640625" style="11" customWidth="1"/>
    <col min="5890" max="5890" width="51.5546875" style="11" bestFit="1" customWidth="1"/>
    <col min="5891" max="5891" width="12.44140625" style="11" customWidth="1"/>
    <col min="5892" max="5893" width="13.33203125" style="11" bestFit="1" customWidth="1"/>
    <col min="5894" max="5894" width="13.109375" style="11" customWidth="1"/>
    <col min="5895" max="5895" width="9.88671875" style="11" bestFit="1" customWidth="1"/>
    <col min="5896" max="5896" width="10.44140625" style="11" bestFit="1" customWidth="1"/>
    <col min="5897" max="5897" width="16.5546875" style="11" customWidth="1"/>
    <col min="5898" max="5898" width="14.33203125" style="11" bestFit="1" customWidth="1"/>
    <col min="5899" max="6144" width="9.109375" style="11"/>
    <col min="6145" max="6145" width="4.6640625" style="11" customWidth="1"/>
    <col min="6146" max="6146" width="51.5546875" style="11" bestFit="1" customWidth="1"/>
    <col min="6147" max="6147" width="12.44140625" style="11" customWidth="1"/>
    <col min="6148" max="6149" width="13.33203125" style="11" bestFit="1" customWidth="1"/>
    <col min="6150" max="6150" width="13.109375" style="11" customWidth="1"/>
    <col min="6151" max="6151" width="9.88671875" style="11" bestFit="1" customWidth="1"/>
    <col min="6152" max="6152" width="10.44140625" style="11" bestFit="1" customWidth="1"/>
    <col min="6153" max="6153" width="16.5546875" style="11" customWidth="1"/>
    <col min="6154" max="6154" width="14.33203125" style="11" bestFit="1" customWidth="1"/>
    <col min="6155" max="6400" width="9.109375" style="11"/>
    <col min="6401" max="6401" width="4.6640625" style="11" customWidth="1"/>
    <col min="6402" max="6402" width="51.5546875" style="11" bestFit="1" customWidth="1"/>
    <col min="6403" max="6403" width="12.44140625" style="11" customWidth="1"/>
    <col min="6404" max="6405" width="13.33203125" style="11" bestFit="1" customWidth="1"/>
    <col min="6406" max="6406" width="13.109375" style="11" customWidth="1"/>
    <col min="6407" max="6407" width="9.88671875" style="11" bestFit="1" customWidth="1"/>
    <col min="6408" max="6408" width="10.44140625" style="11" bestFit="1" customWidth="1"/>
    <col min="6409" max="6409" width="16.5546875" style="11" customWidth="1"/>
    <col min="6410" max="6410" width="14.33203125" style="11" bestFit="1" customWidth="1"/>
    <col min="6411" max="6656" width="9.109375" style="11"/>
    <col min="6657" max="6657" width="4.6640625" style="11" customWidth="1"/>
    <col min="6658" max="6658" width="51.5546875" style="11" bestFit="1" customWidth="1"/>
    <col min="6659" max="6659" width="12.44140625" style="11" customWidth="1"/>
    <col min="6660" max="6661" width="13.33203125" style="11" bestFit="1" customWidth="1"/>
    <col min="6662" max="6662" width="13.109375" style="11" customWidth="1"/>
    <col min="6663" max="6663" width="9.88671875" style="11" bestFit="1" customWidth="1"/>
    <col min="6664" max="6664" width="10.44140625" style="11" bestFit="1" customWidth="1"/>
    <col min="6665" max="6665" width="16.5546875" style="11" customWidth="1"/>
    <col min="6666" max="6666" width="14.33203125" style="11" bestFit="1" customWidth="1"/>
    <col min="6667" max="6912" width="9.109375" style="11"/>
    <col min="6913" max="6913" width="4.6640625" style="11" customWidth="1"/>
    <col min="6914" max="6914" width="51.5546875" style="11" bestFit="1" customWidth="1"/>
    <col min="6915" max="6915" width="12.44140625" style="11" customWidth="1"/>
    <col min="6916" max="6917" width="13.33203125" style="11" bestFit="1" customWidth="1"/>
    <col min="6918" max="6918" width="13.109375" style="11" customWidth="1"/>
    <col min="6919" max="6919" width="9.88671875" style="11" bestFit="1" customWidth="1"/>
    <col min="6920" max="6920" width="10.44140625" style="11" bestFit="1" customWidth="1"/>
    <col min="6921" max="6921" width="16.5546875" style="11" customWidth="1"/>
    <col min="6922" max="6922" width="14.33203125" style="11" bestFit="1" customWidth="1"/>
    <col min="6923" max="7168" width="9.109375" style="11"/>
    <col min="7169" max="7169" width="4.6640625" style="11" customWidth="1"/>
    <col min="7170" max="7170" width="51.5546875" style="11" bestFit="1" customWidth="1"/>
    <col min="7171" max="7171" width="12.44140625" style="11" customWidth="1"/>
    <col min="7172" max="7173" width="13.33203125" style="11" bestFit="1" customWidth="1"/>
    <col min="7174" max="7174" width="13.109375" style="11" customWidth="1"/>
    <col min="7175" max="7175" width="9.88671875" style="11" bestFit="1" customWidth="1"/>
    <col min="7176" max="7176" width="10.44140625" style="11" bestFit="1" customWidth="1"/>
    <col min="7177" max="7177" width="16.5546875" style="11" customWidth="1"/>
    <col min="7178" max="7178" width="14.33203125" style="11" bestFit="1" customWidth="1"/>
    <col min="7179" max="7424" width="9.109375" style="11"/>
    <col min="7425" max="7425" width="4.6640625" style="11" customWidth="1"/>
    <col min="7426" max="7426" width="51.5546875" style="11" bestFit="1" customWidth="1"/>
    <col min="7427" max="7427" width="12.44140625" style="11" customWidth="1"/>
    <col min="7428" max="7429" width="13.33203125" style="11" bestFit="1" customWidth="1"/>
    <col min="7430" max="7430" width="13.109375" style="11" customWidth="1"/>
    <col min="7431" max="7431" width="9.88671875" style="11" bestFit="1" customWidth="1"/>
    <col min="7432" max="7432" width="10.44140625" style="11" bestFit="1" customWidth="1"/>
    <col min="7433" max="7433" width="16.5546875" style="11" customWidth="1"/>
    <col min="7434" max="7434" width="14.33203125" style="11" bestFit="1" customWidth="1"/>
    <col min="7435" max="7680" width="9.109375" style="11"/>
    <col min="7681" max="7681" width="4.6640625" style="11" customWidth="1"/>
    <col min="7682" max="7682" width="51.5546875" style="11" bestFit="1" customWidth="1"/>
    <col min="7683" max="7683" width="12.44140625" style="11" customWidth="1"/>
    <col min="7684" max="7685" width="13.33203125" style="11" bestFit="1" customWidth="1"/>
    <col min="7686" max="7686" width="13.109375" style="11" customWidth="1"/>
    <col min="7687" max="7687" width="9.88671875" style="11" bestFit="1" customWidth="1"/>
    <col min="7688" max="7688" width="10.44140625" style="11" bestFit="1" customWidth="1"/>
    <col min="7689" max="7689" width="16.5546875" style="11" customWidth="1"/>
    <col min="7690" max="7690" width="14.33203125" style="11" bestFit="1" customWidth="1"/>
    <col min="7691" max="7936" width="9.109375" style="11"/>
    <col min="7937" max="7937" width="4.6640625" style="11" customWidth="1"/>
    <col min="7938" max="7938" width="51.5546875" style="11" bestFit="1" customWidth="1"/>
    <col min="7939" max="7939" width="12.44140625" style="11" customWidth="1"/>
    <col min="7940" max="7941" width="13.33203125" style="11" bestFit="1" customWidth="1"/>
    <col min="7942" max="7942" width="13.109375" style="11" customWidth="1"/>
    <col min="7943" max="7943" width="9.88671875" style="11" bestFit="1" customWidth="1"/>
    <col min="7944" max="7944" width="10.44140625" style="11" bestFit="1" customWidth="1"/>
    <col min="7945" max="7945" width="16.5546875" style="11" customWidth="1"/>
    <col min="7946" max="7946" width="14.33203125" style="11" bestFit="1" customWidth="1"/>
    <col min="7947" max="8192" width="9.109375" style="11"/>
    <col min="8193" max="8193" width="4.6640625" style="11" customWidth="1"/>
    <col min="8194" max="8194" width="51.5546875" style="11" bestFit="1" customWidth="1"/>
    <col min="8195" max="8195" width="12.44140625" style="11" customWidth="1"/>
    <col min="8196" max="8197" width="13.33203125" style="11" bestFit="1" customWidth="1"/>
    <col min="8198" max="8198" width="13.109375" style="11" customWidth="1"/>
    <col min="8199" max="8199" width="9.88671875" style="11" bestFit="1" customWidth="1"/>
    <col min="8200" max="8200" width="10.44140625" style="11" bestFit="1" customWidth="1"/>
    <col min="8201" max="8201" width="16.5546875" style="11" customWidth="1"/>
    <col min="8202" max="8202" width="14.33203125" style="11" bestFit="1" customWidth="1"/>
    <col min="8203" max="8448" width="9.109375" style="11"/>
    <col min="8449" max="8449" width="4.6640625" style="11" customWidth="1"/>
    <col min="8450" max="8450" width="51.5546875" style="11" bestFit="1" customWidth="1"/>
    <col min="8451" max="8451" width="12.44140625" style="11" customWidth="1"/>
    <col min="8452" max="8453" width="13.33203125" style="11" bestFit="1" customWidth="1"/>
    <col min="8454" max="8454" width="13.109375" style="11" customWidth="1"/>
    <col min="8455" max="8455" width="9.88671875" style="11" bestFit="1" customWidth="1"/>
    <col min="8456" max="8456" width="10.44140625" style="11" bestFit="1" customWidth="1"/>
    <col min="8457" max="8457" width="16.5546875" style="11" customWidth="1"/>
    <col min="8458" max="8458" width="14.33203125" style="11" bestFit="1" customWidth="1"/>
    <col min="8459" max="8704" width="9.109375" style="11"/>
    <col min="8705" max="8705" width="4.6640625" style="11" customWidth="1"/>
    <col min="8706" max="8706" width="51.5546875" style="11" bestFit="1" customWidth="1"/>
    <col min="8707" max="8707" width="12.44140625" style="11" customWidth="1"/>
    <col min="8708" max="8709" width="13.33203125" style="11" bestFit="1" customWidth="1"/>
    <col min="8710" max="8710" width="13.109375" style="11" customWidth="1"/>
    <col min="8711" max="8711" width="9.88671875" style="11" bestFit="1" customWidth="1"/>
    <col min="8712" max="8712" width="10.44140625" style="11" bestFit="1" customWidth="1"/>
    <col min="8713" max="8713" width="16.5546875" style="11" customWidth="1"/>
    <col min="8714" max="8714" width="14.33203125" style="11" bestFit="1" customWidth="1"/>
    <col min="8715" max="8960" width="9.109375" style="11"/>
    <col min="8961" max="8961" width="4.6640625" style="11" customWidth="1"/>
    <col min="8962" max="8962" width="51.5546875" style="11" bestFit="1" customWidth="1"/>
    <col min="8963" max="8963" width="12.44140625" style="11" customWidth="1"/>
    <col min="8964" max="8965" width="13.33203125" style="11" bestFit="1" customWidth="1"/>
    <col min="8966" max="8966" width="13.109375" style="11" customWidth="1"/>
    <col min="8967" max="8967" width="9.88671875" style="11" bestFit="1" customWidth="1"/>
    <col min="8968" max="8968" width="10.44140625" style="11" bestFit="1" customWidth="1"/>
    <col min="8969" max="8969" width="16.5546875" style="11" customWidth="1"/>
    <col min="8970" max="8970" width="14.33203125" style="11" bestFit="1" customWidth="1"/>
    <col min="8971" max="9216" width="9.109375" style="11"/>
    <col min="9217" max="9217" width="4.6640625" style="11" customWidth="1"/>
    <col min="9218" max="9218" width="51.5546875" style="11" bestFit="1" customWidth="1"/>
    <col min="9219" max="9219" width="12.44140625" style="11" customWidth="1"/>
    <col min="9220" max="9221" width="13.33203125" style="11" bestFit="1" customWidth="1"/>
    <col min="9222" max="9222" width="13.109375" style="11" customWidth="1"/>
    <col min="9223" max="9223" width="9.88671875" style="11" bestFit="1" customWidth="1"/>
    <col min="9224" max="9224" width="10.44140625" style="11" bestFit="1" customWidth="1"/>
    <col min="9225" max="9225" width="16.5546875" style="11" customWidth="1"/>
    <col min="9226" max="9226" width="14.33203125" style="11" bestFit="1" customWidth="1"/>
    <col min="9227" max="9472" width="9.109375" style="11"/>
    <col min="9473" max="9473" width="4.6640625" style="11" customWidth="1"/>
    <col min="9474" max="9474" width="51.5546875" style="11" bestFit="1" customWidth="1"/>
    <col min="9475" max="9475" width="12.44140625" style="11" customWidth="1"/>
    <col min="9476" max="9477" width="13.33203125" style="11" bestFit="1" customWidth="1"/>
    <col min="9478" max="9478" width="13.109375" style="11" customWidth="1"/>
    <col min="9479" max="9479" width="9.88671875" style="11" bestFit="1" customWidth="1"/>
    <col min="9480" max="9480" width="10.44140625" style="11" bestFit="1" customWidth="1"/>
    <col min="9481" max="9481" width="16.5546875" style="11" customWidth="1"/>
    <col min="9482" max="9482" width="14.33203125" style="11" bestFit="1" customWidth="1"/>
    <col min="9483" max="9728" width="9.109375" style="11"/>
    <col min="9729" max="9729" width="4.6640625" style="11" customWidth="1"/>
    <col min="9730" max="9730" width="51.5546875" style="11" bestFit="1" customWidth="1"/>
    <col min="9731" max="9731" width="12.44140625" style="11" customWidth="1"/>
    <col min="9732" max="9733" width="13.33203125" style="11" bestFit="1" customWidth="1"/>
    <col min="9734" max="9734" width="13.109375" style="11" customWidth="1"/>
    <col min="9735" max="9735" width="9.88671875" style="11" bestFit="1" customWidth="1"/>
    <col min="9736" max="9736" width="10.44140625" style="11" bestFit="1" customWidth="1"/>
    <col min="9737" max="9737" width="16.5546875" style="11" customWidth="1"/>
    <col min="9738" max="9738" width="14.33203125" style="11" bestFit="1" customWidth="1"/>
    <col min="9739" max="9984" width="9.109375" style="11"/>
    <col min="9985" max="9985" width="4.6640625" style="11" customWidth="1"/>
    <col min="9986" max="9986" width="51.5546875" style="11" bestFit="1" customWidth="1"/>
    <col min="9987" max="9987" width="12.44140625" style="11" customWidth="1"/>
    <col min="9988" max="9989" width="13.33203125" style="11" bestFit="1" customWidth="1"/>
    <col min="9990" max="9990" width="13.109375" style="11" customWidth="1"/>
    <col min="9991" max="9991" width="9.88671875" style="11" bestFit="1" customWidth="1"/>
    <col min="9992" max="9992" width="10.44140625" style="11" bestFit="1" customWidth="1"/>
    <col min="9993" max="9993" width="16.5546875" style="11" customWidth="1"/>
    <col min="9994" max="9994" width="14.33203125" style="11" bestFit="1" customWidth="1"/>
    <col min="9995" max="10240" width="9.109375" style="11"/>
    <col min="10241" max="10241" width="4.6640625" style="11" customWidth="1"/>
    <col min="10242" max="10242" width="51.5546875" style="11" bestFit="1" customWidth="1"/>
    <col min="10243" max="10243" width="12.44140625" style="11" customWidth="1"/>
    <col min="10244" max="10245" width="13.33203125" style="11" bestFit="1" customWidth="1"/>
    <col min="10246" max="10246" width="13.109375" style="11" customWidth="1"/>
    <col min="10247" max="10247" width="9.88671875" style="11" bestFit="1" customWidth="1"/>
    <col min="10248" max="10248" width="10.44140625" style="11" bestFit="1" customWidth="1"/>
    <col min="10249" max="10249" width="16.5546875" style="11" customWidth="1"/>
    <col min="10250" max="10250" width="14.33203125" style="11" bestFit="1" customWidth="1"/>
    <col min="10251" max="10496" width="9.109375" style="11"/>
    <col min="10497" max="10497" width="4.6640625" style="11" customWidth="1"/>
    <col min="10498" max="10498" width="51.5546875" style="11" bestFit="1" customWidth="1"/>
    <col min="10499" max="10499" width="12.44140625" style="11" customWidth="1"/>
    <col min="10500" max="10501" width="13.33203125" style="11" bestFit="1" customWidth="1"/>
    <col min="10502" max="10502" width="13.109375" style="11" customWidth="1"/>
    <col min="10503" max="10503" width="9.88671875" style="11" bestFit="1" customWidth="1"/>
    <col min="10504" max="10504" width="10.44140625" style="11" bestFit="1" customWidth="1"/>
    <col min="10505" max="10505" width="16.5546875" style="11" customWidth="1"/>
    <col min="10506" max="10506" width="14.33203125" style="11" bestFit="1" customWidth="1"/>
    <col min="10507" max="10752" width="9.109375" style="11"/>
    <col min="10753" max="10753" width="4.6640625" style="11" customWidth="1"/>
    <col min="10754" max="10754" width="51.5546875" style="11" bestFit="1" customWidth="1"/>
    <col min="10755" max="10755" width="12.44140625" style="11" customWidth="1"/>
    <col min="10756" max="10757" width="13.33203125" style="11" bestFit="1" customWidth="1"/>
    <col min="10758" max="10758" width="13.109375" style="11" customWidth="1"/>
    <col min="10759" max="10759" width="9.88671875" style="11" bestFit="1" customWidth="1"/>
    <col min="10760" max="10760" width="10.44140625" style="11" bestFit="1" customWidth="1"/>
    <col min="10761" max="10761" width="16.5546875" style="11" customWidth="1"/>
    <col min="10762" max="10762" width="14.33203125" style="11" bestFit="1" customWidth="1"/>
    <col min="10763" max="11008" width="9.109375" style="11"/>
    <col min="11009" max="11009" width="4.6640625" style="11" customWidth="1"/>
    <col min="11010" max="11010" width="51.5546875" style="11" bestFit="1" customWidth="1"/>
    <col min="11011" max="11011" width="12.44140625" style="11" customWidth="1"/>
    <col min="11012" max="11013" width="13.33203125" style="11" bestFit="1" customWidth="1"/>
    <col min="11014" max="11014" width="13.109375" style="11" customWidth="1"/>
    <col min="11015" max="11015" width="9.88671875" style="11" bestFit="1" customWidth="1"/>
    <col min="11016" max="11016" width="10.44140625" style="11" bestFit="1" customWidth="1"/>
    <col min="11017" max="11017" width="16.5546875" style="11" customWidth="1"/>
    <col min="11018" max="11018" width="14.33203125" style="11" bestFit="1" customWidth="1"/>
    <col min="11019" max="11264" width="9.109375" style="11"/>
    <col min="11265" max="11265" width="4.6640625" style="11" customWidth="1"/>
    <col min="11266" max="11266" width="51.5546875" style="11" bestFit="1" customWidth="1"/>
    <col min="11267" max="11267" width="12.44140625" style="11" customWidth="1"/>
    <col min="11268" max="11269" width="13.33203125" style="11" bestFit="1" customWidth="1"/>
    <col min="11270" max="11270" width="13.109375" style="11" customWidth="1"/>
    <col min="11271" max="11271" width="9.88671875" style="11" bestFit="1" customWidth="1"/>
    <col min="11272" max="11272" width="10.44140625" style="11" bestFit="1" customWidth="1"/>
    <col min="11273" max="11273" width="16.5546875" style="11" customWidth="1"/>
    <col min="11274" max="11274" width="14.33203125" style="11" bestFit="1" customWidth="1"/>
    <col min="11275" max="11520" width="9.109375" style="11"/>
    <col min="11521" max="11521" width="4.6640625" style="11" customWidth="1"/>
    <col min="11522" max="11522" width="51.5546875" style="11" bestFit="1" customWidth="1"/>
    <col min="11523" max="11523" width="12.44140625" style="11" customWidth="1"/>
    <col min="11524" max="11525" width="13.33203125" style="11" bestFit="1" customWidth="1"/>
    <col min="11526" max="11526" width="13.109375" style="11" customWidth="1"/>
    <col min="11527" max="11527" width="9.88671875" style="11" bestFit="1" customWidth="1"/>
    <col min="11528" max="11528" width="10.44140625" style="11" bestFit="1" customWidth="1"/>
    <col min="11529" max="11529" width="16.5546875" style="11" customWidth="1"/>
    <col min="11530" max="11530" width="14.33203125" style="11" bestFit="1" customWidth="1"/>
    <col min="11531" max="11776" width="9.109375" style="11"/>
    <col min="11777" max="11777" width="4.6640625" style="11" customWidth="1"/>
    <col min="11778" max="11778" width="51.5546875" style="11" bestFit="1" customWidth="1"/>
    <col min="11779" max="11779" width="12.44140625" style="11" customWidth="1"/>
    <col min="11780" max="11781" width="13.33203125" style="11" bestFit="1" customWidth="1"/>
    <col min="11782" max="11782" width="13.109375" style="11" customWidth="1"/>
    <col min="11783" max="11783" width="9.88671875" style="11" bestFit="1" customWidth="1"/>
    <col min="11784" max="11784" width="10.44140625" style="11" bestFit="1" customWidth="1"/>
    <col min="11785" max="11785" width="16.5546875" style="11" customWidth="1"/>
    <col min="11786" max="11786" width="14.33203125" style="11" bestFit="1" customWidth="1"/>
    <col min="11787" max="12032" width="9.109375" style="11"/>
    <col min="12033" max="12033" width="4.6640625" style="11" customWidth="1"/>
    <col min="12034" max="12034" width="51.5546875" style="11" bestFit="1" customWidth="1"/>
    <col min="12035" max="12035" width="12.44140625" style="11" customWidth="1"/>
    <col min="12036" max="12037" width="13.33203125" style="11" bestFit="1" customWidth="1"/>
    <col min="12038" max="12038" width="13.109375" style="11" customWidth="1"/>
    <col min="12039" max="12039" width="9.88671875" style="11" bestFit="1" customWidth="1"/>
    <col min="12040" max="12040" width="10.44140625" style="11" bestFit="1" customWidth="1"/>
    <col min="12041" max="12041" width="16.5546875" style="11" customWidth="1"/>
    <col min="12042" max="12042" width="14.33203125" style="11" bestFit="1" customWidth="1"/>
    <col min="12043" max="12288" width="9.109375" style="11"/>
    <col min="12289" max="12289" width="4.6640625" style="11" customWidth="1"/>
    <col min="12290" max="12290" width="51.5546875" style="11" bestFit="1" customWidth="1"/>
    <col min="12291" max="12291" width="12.44140625" style="11" customWidth="1"/>
    <col min="12292" max="12293" width="13.33203125" style="11" bestFit="1" customWidth="1"/>
    <col min="12294" max="12294" width="13.109375" style="11" customWidth="1"/>
    <col min="12295" max="12295" width="9.88671875" style="11" bestFit="1" customWidth="1"/>
    <col min="12296" max="12296" width="10.44140625" style="11" bestFit="1" customWidth="1"/>
    <col min="12297" max="12297" width="16.5546875" style="11" customWidth="1"/>
    <col min="12298" max="12298" width="14.33203125" style="11" bestFit="1" customWidth="1"/>
    <col min="12299" max="12544" width="9.109375" style="11"/>
    <col min="12545" max="12545" width="4.6640625" style="11" customWidth="1"/>
    <col min="12546" max="12546" width="51.5546875" style="11" bestFit="1" customWidth="1"/>
    <col min="12547" max="12547" width="12.44140625" style="11" customWidth="1"/>
    <col min="12548" max="12549" width="13.33203125" style="11" bestFit="1" customWidth="1"/>
    <col min="12550" max="12550" width="13.109375" style="11" customWidth="1"/>
    <col min="12551" max="12551" width="9.88671875" style="11" bestFit="1" customWidth="1"/>
    <col min="12552" max="12552" width="10.44140625" style="11" bestFit="1" customWidth="1"/>
    <col min="12553" max="12553" width="16.5546875" style="11" customWidth="1"/>
    <col min="12554" max="12554" width="14.33203125" style="11" bestFit="1" customWidth="1"/>
    <col min="12555" max="12800" width="9.109375" style="11"/>
    <col min="12801" max="12801" width="4.6640625" style="11" customWidth="1"/>
    <col min="12802" max="12802" width="51.5546875" style="11" bestFit="1" customWidth="1"/>
    <col min="12803" max="12803" width="12.44140625" style="11" customWidth="1"/>
    <col min="12804" max="12805" width="13.33203125" style="11" bestFit="1" customWidth="1"/>
    <col min="12806" max="12806" width="13.109375" style="11" customWidth="1"/>
    <col min="12807" max="12807" width="9.88671875" style="11" bestFit="1" customWidth="1"/>
    <col min="12808" max="12808" width="10.44140625" style="11" bestFit="1" customWidth="1"/>
    <col min="12809" max="12809" width="16.5546875" style="11" customWidth="1"/>
    <col min="12810" max="12810" width="14.33203125" style="11" bestFit="1" customWidth="1"/>
    <col min="12811" max="13056" width="9.109375" style="11"/>
    <col min="13057" max="13057" width="4.6640625" style="11" customWidth="1"/>
    <col min="13058" max="13058" width="51.5546875" style="11" bestFit="1" customWidth="1"/>
    <col min="13059" max="13059" width="12.44140625" style="11" customWidth="1"/>
    <col min="13060" max="13061" width="13.33203125" style="11" bestFit="1" customWidth="1"/>
    <col min="13062" max="13062" width="13.109375" style="11" customWidth="1"/>
    <col min="13063" max="13063" width="9.88671875" style="11" bestFit="1" customWidth="1"/>
    <col min="13064" max="13064" width="10.44140625" style="11" bestFit="1" customWidth="1"/>
    <col min="13065" max="13065" width="16.5546875" style="11" customWidth="1"/>
    <col min="13066" max="13066" width="14.33203125" style="11" bestFit="1" customWidth="1"/>
    <col min="13067" max="13312" width="9.109375" style="11"/>
    <col min="13313" max="13313" width="4.6640625" style="11" customWidth="1"/>
    <col min="13314" max="13314" width="51.5546875" style="11" bestFit="1" customWidth="1"/>
    <col min="13315" max="13315" width="12.44140625" style="11" customWidth="1"/>
    <col min="13316" max="13317" width="13.33203125" style="11" bestFit="1" customWidth="1"/>
    <col min="13318" max="13318" width="13.109375" style="11" customWidth="1"/>
    <col min="13319" max="13319" width="9.88671875" style="11" bestFit="1" customWidth="1"/>
    <col min="13320" max="13320" width="10.44140625" style="11" bestFit="1" customWidth="1"/>
    <col min="13321" max="13321" width="16.5546875" style="11" customWidth="1"/>
    <col min="13322" max="13322" width="14.33203125" style="11" bestFit="1" customWidth="1"/>
    <col min="13323" max="13568" width="9.109375" style="11"/>
    <col min="13569" max="13569" width="4.6640625" style="11" customWidth="1"/>
    <col min="13570" max="13570" width="51.5546875" style="11" bestFit="1" customWidth="1"/>
    <col min="13571" max="13571" width="12.44140625" style="11" customWidth="1"/>
    <col min="13572" max="13573" width="13.33203125" style="11" bestFit="1" customWidth="1"/>
    <col min="13574" max="13574" width="13.109375" style="11" customWidth="1"/>
    <col min="13575" max="13575" width="9.88671875" style="11" bestFit="1" customWidth="1"/>
    <col min="13576" max="13576" width="10.44140625" style="11" bestFit="1" customWidth="1"/>
    <col min="13577" max="13577" width="16.5546875" style="11" customWidth="1"/>
    <col min="13578" max="13578" width="14.33203125" style="11" bestFit="1" customWidth="1"/>
    <col min="13579" max="13824" width="9.109375" style="11"/>
    <col min="13825" max="13825" width="4.6640625" style="11" customWidth="1"/>
    <col min="13826" max="13826" width="51.5546875" style="11" bestFit="1" customWidth="1"/>
    <col min="13827" max="13827" width="12.44140625" style="11" customWidth="1"/>
    <col min="13828" max="13829" width="13.33203125" style="11" bestFit="1" customWidth="1"/>
    <col min="13830" max="13830" width="13.109375" style="11" customWidth="1"/>
    <col min="13831" max="13831" width="9.88671875" style="11" bestFit="1" customWidth="1"/>
    <col min="13832" max="13832" width="10.44140625" style="11" bestFit="1" customWidth="1"/>
    <col min="13833" max="13833" width="16.5546875" style="11" customWidth="1"/>
    <col min="13834" max="13834" width="14.33203125" style="11" bestFit="1" customWidth="1"/>
    <col min="13835" max="14080" width="9.109375" style="11"/>
    <col min="14081" max="14081" width="4.6640625" style="11" customWidth="1"/>
    <col min="14082" max="14082" width="51.5546875" style="11" bestFit="1" customWidth="1"/>
    <col min="14083" max="14083" width="12.44140625" style="11" customWidth="1"/>
    <col min="14084" max="14085" width="13.33203125" style="11" bestFit="1" customWidth="1"/>
    <col min="14086" max="14086" width="13.109375" style="11" customWidth="1"/>
    <col min="14087" max="14087" width="9.88671875" style="11" bestFit="1" customWidth="1"/>
    <col min="14088" max="14088" width="10.44140625" style="11" bestFit="1" customWidth="1"/>
    <col min="14089" max="14089" width="16.5546875" style="11" customWidth="1"/>
    <col min="14090" max="14090" width="14.33203125" style="11" bestFit="1" customWidth="1"/>
    <col min="14091" max="14336" width="9.109375" style="11"/>
    <col min="14337" max="14337" width="4.6640625" style="11" customWidth="1"/>
    <col min="14338" max="14338" width="51.5546875" style="11" bestFit="1" customWidth="1"/>
    <col min="14339" max="14339" width="12.44140625" style="11" customWidth="1"/>
    <col min="14340" max="14341" width="13.33203125" style="11" bestFit="1" customWidth="1"/>
    <col min="14342" max="14342" width="13.109375" style="11" customWidth="1"/>
    <col min="14343" max="14343" width="9.88671875" style="11" bestFit="1" customWidth="1"/>
    <col min="14344" max="14344" width="10.44140625" style="11" bestFit="1" customWidth="1"/>
    <col min="14345" max="14345" width="16.5546875" style="11" customWidth="1"/>
    <col min="14346" max="14346" width="14.33203125" style="11" bestFit="1" customWidth="1"/>
    <col min="14347" max="14592" width="9.109375" style="11"/>
    <col min="14593" max="14593" width="4.6640625" style="11" customWidth="1"/>
    <col min="14594" max="14594" width="51.5546875" style="11" bestFit="1" customWidth="1"/>
    <col min="14595" max="14595" width="12.44140625" style="11" customWidth="1"/>
    <col min="14596" max="14597" width="13.33203125" style="11" bestFit="1" customWidth="1"/>
    <col min="14598" max="14598" width="13.109375" style="11" customWidth="1"/>
    <col min="14599" max="14599" width="9.88671875" style="11" bestFit="1" customWidth="1"/>
    <col min="14600" max="14600" width="10.44140625" style="11" bestFit="1" customWidth="1"/>
    <col min="14601" max="14601" width="16.5546875" style="11" customWidth="1"/>
    <col min="14602" max="14602" width="14.33203125" style="11" bestFit="1" customWidth="1"/>
    <col min="14603" max="14848" width="9.109375" style="11"/>
    <col min="14849" max="14849" width="4.6640625" style="11" customWidth="1"/>
    <col min="14850" max="14850" width="51.5546875" style="11" bestFit="1" customWidth="1"/>
    <col min="14851" max="14851" width="12.44140625" style="11" customWidth="1"/>
    <col min="14852" max="14853" width="13.33203125" style="11" bestFit="1" customWidth="1"/>
    <col min="14854" max="14854" width="13.109375" style="11" customWidth="1"/>
    <col min="14855" max="14855" width="9.88671875" style="11" bestFit="1" customWidth="1"/>
    <col min="14856" max="14856" width="10.44140625" style="11" bestFit="1" customWidth="1"/>
    <col min="14857" max="14857" width="16.5546875" style="11" customWidth="1"/>
    <col min="14858" max="14858" width="14.33203125" style="11" bestFit="1" customWidth="1"/>
    <col min="14859" max="15104" width="9.109375" style="11"/>
    <col min="15105" max="15105" width="4.6640625" style="11" customWidth="1"/>
    <col min="15106" max="15106" width="51.5546875" style="11" bestFit="1" customWidth="1"/>
    <col min="15107" max="15107" width="12.44140625" style="11" customWidth="1"/>
    <col min="15108" max="15109" width="13.33203125" style="11" bestFit="1" customWidth="1"/>
    <col min="15110" max="15110" width="13.109375" style="11" customWidth="1"/>
    <col min="15111" max="15111" width="9.88671875" style="11" bestFit="1" customWidth="1"/>
    <col min="15112" max="15112" width="10.44140625" style="11" bestFit="1" customWidth="1"/>
    <col min="15113" max="15113" width="16.5546875" style="11" customWidth="1"/>
    <col min="15114" max="15114" width="14.33203125" style="11" bestFit="1" customWidth="1"/>
    <col min="15115" max="15360" width="9.109375" style="11"/>
    <col min="15361" max="15361" width="4.6640625" style="11" customWidth="1"/>
    <col min="15362" max="15362" width="51.5546875" style="11" bestFit="1" customWidth="1"/>
    <col min="15363" max="15363" width="12.44140625" style="11" customWidth="1"/>
    <col min="15364" max="15365" width="13.33203125" style="11" bestFit="1" customWidth="1"/>
    <col min="15366" max="15366" width="13.109375" style="11" customWidth="1"/>
    <col min="15367" max="15367" width="9.88671875" style="11" bestFit="1" customWidth="1"/>
    <col min="15368" max="15368" width="10.44140625" style="11" bestFit="1" customWidth="1"/>
    <col min="15369" max="15369" width="16.5546875" style="11" customWidth="1"/>
    <col min="15370" max="15370" width="14.33203125" style="11" bestFit="1" customWidth="1"/>
    <col min="15371" max="15616" width="9.109375" style="11"/>
    <col min="15617" max="15617" width="4.6640625" style="11" customWidth="1"/>
    <col min="15618" max="15618" width="51.5546875" style="11" bestFit="1" customWidth="1"/>
    <col min="15619" max="15619" width="12.44140625" style="11" customWidth="1"/>
    <col min="15620" max="15621" width="13.33203125" style="11" bestFit="1" customWidth="1"/>
    <col min="15622" max="15622" width="13.109375" style="11" customWidth="1"/>
    <col min="15623" max="15623" width="9.88671875" style="11" bestFit="1" customWidth="1"/>
    <col min="15624" max="15624" width="10.44140625" style="11" bestFit="1" customWidth="1"/>
    <col min="15625" max="15625" width="16.5546875" style="11" customWidth="1"/>
    <col min="15626" max="15626" width="14.33203125" style="11" bestFit="1" customWidth="1"/>
    <col min="15627" max="15872" width="9.109375" style="11"/>
    <col min="15873" max="15873" width="4.6640625" style="11" customWidth="1"/>
    <col min="15874" max="15874" width="51.5546875" style="11" bestFit="1" customWidth="1"/>
    <col min="15875" max="15875" width="12.44140625" style="11" customWidth="1"/>
    <col min="15876" max="15877" width="13.33203125" style="11" bestFit="1" customWidth="1"/>
    <col min="15878" max="15878" width="13.109375" style="11" customWidth="1"/>
    <col min="15879" max="15879" width="9.88671875" style="11" bestFit="1" customWidth="1"/>
    <col min="15880" max="15880" width="10.44140625" style="11" bestFit="1" customWidth="1"/>
    <col min="15881" max="15881" width="16.5546875" style="11" customWidth="1"/>
    <col min="15882" max="15882" width="14.33203125" style="11" bestFit="1" customWidth="1"/>
    <col min="15883" max="16128" width="9.109375" style="11"/>
    <col min="16129" max="16129" width="4.6640625" style="11" customWidth="1"/>
    <col min="16130" max="16130" width="51.5546875" style="11" bestFit="1" customWidth="1"/>
    <col min="16131" max="16131" width="12.44140625" style="11" customWidth="1"/>
    <col min="16132" max="16133" width="13.33203125" style="11" bestFit="1" customWidth="1"/>
    <col min="16134" max="16134" width="13.109375" style="11" customWidth="1"/>
    <col min="16135" max="16135" width="9.88671875" style="11" bestFit="1" customWidth="1"/>
    <col min="16136" max="16136" width="10.44140625" style="11" bestFit="1" customWidth="1"/>
    <col min="16137" max="16137" width="16.5546875" style="11" customWidth="1"/>
    <col min="16138" max="16138" width="14.33203125" style="11" bestFit="1" customWidth="1"/>
    <col min="16139" max="16384" width="9.109375" style="11"/>
  </cols>
  <sheetData>
    <row r="1" spans="1:8" s="4" customFormat="1" ht="20.100000000000001" customHeight="1" x14ac:dyDescent="0.25">
      <c r="A1" s="1"/>
      <c r="B1" s="2"/>
      <c r="C1" s="2"/>
      <c r="D1" s="3"/>
    </row>
    <row r="2" spans="1:8" s="4" customFormat="1" ht="36" customHeight="1" x14ac:dyDescent="0.25">
      <c r="A2" s="1"/>
      <c r="B2" s="108" t="s">
        <v>33</v>
      </c>
      <c r="C2" s="108"/>
      <c r="D2" s="108"/>
      <c r="E2" s="108"/>
      <c r="F2" s="108"/>
    </row>
    <row r="3" spans="1:8" ht="27" customHeight="1" thickBot="1" x14ac:dyDescent="0.3">
      <c r="A3" s="5" t="s">
        <v>34</v>
      </c>
      <c r="B3" s="6" t="s">
        <v>35</v>
      </c>
      <c r="C3" s="7" t="s">
        <v>36</v>
      </c>
      <c r="D3" s="7" t="s">
        <v>37</v>
      </c>
      <c r="E3" s="8" t="s">
        <v>38</v>
      </c>
      <c r="F3" s="8" t="s">
        <v>39</v>
      </c>
      <c r="G3" s="9" t="s">
        <v>40</v>
      </c>
      <c r="H3" s="10" t="s">
        <v>41</v>
      </c>
    </row>
    <row r="4" spans="1:8" ht="20.100000000000001" customHeight="1" thickTop="1" x14ac:dyDescent="0.25">
      <c r="A4" s="12"/>
      <c r="B4" s="13" t="s">
        <v>42</v>
      </c>
      <c r="C4" s="14">
        <v>7500</v>
      </c>
      <c r="D4" s="15">
        <v>4614</v>
      </c>
      <c r="E4" s="14">
        <v>5281</v>
      </c>
      <c r="F4" s="16">
        <v>7298</v>
      </c>
      <c r="G4" s="17">
        <f>D4/C4</f>
        <v>0.61519999999999997</v>
      </c>
      <c r="H4" s="18">
        <f>D4/E4</f>
        <v>0.87369816322666161</v>
      </c>
    </row>
    <row r="5" spans="1:8" ht="20.100000000000001" customHeight="1" x14ac:dyDescent="0.25">
      <c r="A5" s="19"/>
      <c r="B5" s="20" t="s">
        <v>43</v>
      </c>
      <c r="C5" s="14">
        <v>1800</v>
      </c>
      <c r="D5" s="15">
        <v>1262</v>
      </c>
      <c r="E5" s="14">
        <v>1314</v>
      </c>
      <c r="F5" s="14">
        <v>1589</v>
      </c>
      <c r="G5" s="17">
        <f t="shared" ref="G5:G49" si="0">D5/C5</f>
        <v>0.70111111111111113</v>
      </c>
      <c r="H5" s="18">
        <f t="shared" ref="H5:H49" si="1">D5/E5</f>
        <v>0.9604261796042618</v>
      </c>
    </row>
    <row r="6" spans="1:8" ht="20.100000000000001" customHeight="1" x14ac:dyDescent="0.25">
      <c r="A6" s="19"/>
      <c r="B6" s="20" t="s">
        <v>44</v>
      </c>
      <c r="C6" s="14">
        <v>500</v>
      </c>
      <c r="D6" s="15">
        <v>467</v>
      </c>
      <c r="E6" s="14">
        <v>283</v>
      </c>
      <c r="F6" s="14">
        <v>195</v>
      </c>
      <c r="G6" s="17">
        <f t="shared" si="0"/>
        <v>0.93400000000000005</v>
      </c>
      <c r="H6" s="18">
        <f t="shared" si="1"/>
        <v>1.6501766784452296</v>
      </c>
    </row>
    <row r="7" spans="1:8" ht="20.100000000000001" customHeight="1" x14ac:dyDescent="0.25">
      <c r="A7" s="19"/>
      <c r="B7" s="20" t="s">
        <v>45</v>
      </c>
      <c r="C7" s="14">
        <v>600</v>
      </c>
      <c r="D7" s="15">
        <v>406</v>
      </c>
      <c r="E7" s="14">
        <v>314</v>
      </c>
      <c r="F7" s="14">
        <v>1092</v>
      </c>
      <c r="G7" s="17">
        <f t="shared" si="0"/>
        <v>0.67666666666666664</v>
      </c>
      <c r="H7" s="18">
        <f t="shared" si="1"/>
        <v>1.2929936305732483</v>
      </c>
    </row>
    <row r="8" spans="1:8" ht="20.100000000000001" customHeight="1" x14ac:dyDescent="0.25">
      <c r="A8" s="19"/>
      <c r="B8" s="20" t="s">
        <v>46</v>
      </c>
      <c r="C8" s="14">
        <v>2000</v>
      </c>
      <c r="D8" s="15">
        <v>2031</v>
      </c>
      <c r="E8" s="14">
        <v>1815</v>
      </c>
      <c r="F8" s="14">
        <v>620</v>
      </c>
      <c r="G8" s="17">
        <f t="shared" si="0"/>
        <v>1.0155000000000001</v>
      </c>
      <c r="H8" s="18">
        <f t="shared" si="1"/>
        <v>1.1190082644628099</v>
      </c>
    </row>
    <row r="9" spans="1:8" ht="20.100000000000001" customHeight="1" x14ac:dyDescent="0.25">
      <c r="A9" s="19"/>
      <c r="B9" s="20" t="s">
        <v>47</v>
      </c>
      <c r="C9" s="14"/>
      <c r="D9" s="15"/>
      <c r="E9" s="14"/>
      <c r="F9" s="14"/>
      <c r="G9" s="17" t="e">
        <f t="shared" si="0"/>
        <v>#DIV/0!</v>
      </c>
      <c r="H9" s="18" t="e">
        <f t="shared" si="1"/>
        <v>#DIV/0!</v>
      </c>
    </row>
    <row r="10" spans="1:8" ht="20.100000000000001" customHeight="1" x14ac:dyDescent="0.25">
      <c r="A10" s="21">
        <v>1</v>
      </c>
      <c r="B10" s="22" t="s">
        <v>48</v>
      </c>
      <c r="C10" s="23">
        <f>SUM(C4:C8)</f>
        <v>12400</v>
      </c>
      <c r="D10" s="23">
        <f>SUM(D4:D8)</f>
        <v>8780</v>
      </c>
      <c r="E10" s="24">
        <f>SUM(E4:E8)</f>
        <v>9007</v>
      </c>
      <c r="F10" s="24">
        <f>SUM(F4:F8)</f>
        <v>10794</v>
      </c>
      <c r="G10" s="25">
        <f t="shared" si="0"/>
        <v>0.70806451612903221</v>
      </c>
      <c r="H10" s="26">
        <f t="shared" si="1"/>
        <v>0.97479737981569892</v>
      </c>
    </row>
    <row r="11" spans="1:8" ht="20.100000000000001" customHeight="1" x14ac:dyDescent="0.25">
      <c r="A11" s="19"/>
      <c r="B11" s="20" t="s">
        <v>49</v>
      </c>
      <c r="C11" s="14"/>
      <c r="D11" s="14"/>
      <c r="E11" s="14"/>
      <c r="F11" s="14"/>
      <c r="G11" s="17" t="e">
        <f t="shared" si="0"/>
        <v>#DIV/0!</v>
      </c>
      <c r="H11" s="18" t="e">
        <f t="shared" si="1"/>
        <v>#DIV/0!</v>
      </c>
    </row>
    <row r="12" spans="1:8" ht="20.100000000000001" customHeight="1" x14ac:dyDescent="0.25">
      <c r="A12" s="19"/>
      <c r="B12" s="20" t="s">
        <v>50</v>
      </c>
      <c r="C12" s="14">
        <v>1500</v>
      </c>
      <c r="D12" s="14">
        <v>1249.5</v>
      </c>
      <c r="E12" s="14">
        <v>1466.3</v>
      </c>
      <c r="F12" s="14">
        <v>3650</v>
      </c>
      <c r="G12" s="17">
        <f t="shared" si="0"/>
        <v>0.83299999999999996</v>
      </c>
      <c r="H12" s="18">
        <f t="shared" si="1"/>
        <v>0.8521448543954171</v>
      </c>
    </row>
    <row r="13" spans="1:8" ht="20.100000000000001" customHeight="1" x14ac:dyDescent="0.25">
      <c r="A13" s="19"/>
      <c r="B13" s="20" t="s">
        <v>51</v>
      </c>
      <c r="C13" s="14"/>
      <c r="D13" s="14"/>
      <c r="E13" s="14"/>
      <c r="F13" s="14"/>
      <c r="G13" s="17" t="e">
        <f t="shared" si="0"/>
        <v>#DIV/0!</v>
      </c>
      <c r="H13" s="18" t="e">
        <f t="shared" si="1"/>
        <v>#DIV/0!</v>
      </c>
    </row>
    <row r="14" spans="1:8" ht="20.100000000000001" customHeight="1" x14ac:dyDescent="0.25">
      <c r="A14" s="19"/>
      <c r="B14" s="20" t="s">
        <v>52</v>
      </c>
      <c r="C14" s="14">
        <v>2000</v>
      </c>
      <c r="D14" s="14">
        <v>2200</v>
      </c>
      <c r="E14" s="14">
        <v>3400</v>
      </c>
      <c r="F14" s="14">
        <v>750</v>
      </c>
      <c r="G14" s="17">
        <f t="shared" si="0"/>
        <v>1.1000000000000001</v>
      </c>
      <c r="H14" s="18">
        <f t="shared" si="1"/>
        <v>0.6470588235294118</v>
      </c>
    </row>
    <row r="15" spans="1:8" ht="20.100000000000001" customHeight="1" x14ac:dyDescent="0.25">
      <c r="A15" s="21">
        <v>2</v>
      </c>
      <c r="B15" s="22" t="s">
        <v>53</v>
      </c>
      <c r="C15" s="23">
        <f>SUM(C11:C14)</f>
        <v>3500</v>
      </c>
      <c r="D15" s="23">
        <f>SUM(D11:D14)</f>
        <v>3449.5</v>
      </c>
      <c r="E15" s="24">
        <f>SUM(E11:E14)</f>
        <v>4866.3</v>
      </c>
      <c r="F15" s="24">
        <f>SUM(F11:F14)</f>
        <v>4400</v>
      </c>
      <c r="G15" s="25">
        <f t="shared" si="0"/>
        <v>0.98557142857142854</v>
      </c>
      <c r="H15" s="26">
        <f t="shared" si="1"/>
        <v>0.70885477672975361</v>
      </c>
    </row>
    <row r="16" spans="1:8" ht="20.100000000000001" customHeight="1" x14ac:dyDescent="0.25">
      <c r="A16" s="19"/>
      <c r="B16" s="20" t="s">
        <v>54</v>
      </c>
      <c r="C16" s="14">
        <v>150000</v>
      </c>
      <c r="D16" s="15">
        <v>134134.18</v>
      </c>
      <c r="E16" s="14">
        <v>115213.77</v>
      </c>
      <c r="F16" s="14">
        <v>134023.48000000001</v>
      </c>
      <c r="G16" s="17">
        <f t="shared" si="0"/>
        <v>0.89422786666666665</v>
      </c>
      <c r="H16" s="18">
        <f t="shared" si="1"/>
        <v>1.1642200407121475</v>
      </c>
    </row>
    <row r="17" spans="1:8" ht="20.100000000000001" customHeight="1" x14ac:dyDescent="0.25">
      <c r="A17" s="19"/>
      <c r="B17" s="20" t="s">
        <v>55</v>
      </c>
      <c r="C17" s="14">
        <v>14000</v>
      </c>
      <c r="D17" s="15">
        <v>22000</v>
      </c>
      <c r="E17" s="14">
        <v>20476</v>
      </c>
      <c r="F17" s="14">
        <v>19495.009999999998</v>
      </c>
      <c r="G17" s="17">
        <f t="shared" si="0"/>
        <v>1.5714285714285714</v>
      </c>
      <c r="H17" s="18">
        <f t="shared" si="1"/>
        <v>1.0744285993358078</v>
      </c>
    </row>
    <row r="18" spans="1:8" ht="20.100000000000001" customHeight="1" x14ac:dyDescent="0.25">
      <c r="A18" s="19"/>
      <c r="B18" s="20" t="s">
        <v>56</v>
      </c>
      <c r="C18" s="14">
        <v>7000</v>
      </c>
      <c r="D18" s="15">
        <v>7644.94</v>
      </c>
      <c r="E18" s="14">
        <v>6139.4</v>
      </c>
      <c r="F18" s="14">
        <v>12521.94</v>
      </c>
      <c r="G18" s="17">
        <f t="shared" si="0"/>
        <v>1.0921342857142857</v>
      </c>
      <c r="H18" s="18">
        <f t="shared" si="1"/>
        <v>1.2452259178421343</v>
      </c>
    </row>
    <row r="19" spans="1:8" ht="20.100000000000001" customHeight="1" x14ac:dyDescent="0.25">
      <c r="A19" s="21">
        <v>3</v>
      </c>
      <c r="B19" s="27" t="s">
        <v>57</v>
      </c>
      <c r="C19" s="23">
        <f>SUM(C16:C18)</f>
        <v>171000</v>
      </c>
      <c r="D19" s="23">
        <f>SUM(D16:D18)</f>
        <v>163779.12</v>
      </c>
      <c r="E19" s="24">
        <f>SUM(E16:E18)</f>
        <v>141829.17000000001</v>
      </c>
      <c r="F19" s="24">
        <f>SUM(F16:F18)</f>
        <v>166040.43000000002</v>
      </c>
      <c r="G19" s="25">
        <f t="shared" si="0"/>
        <v>0.95777263157894732</v>
      </c>
      <c r="H19" s="26">
        <f t="shared" si="1"/>
        <v>1.1547632972822162</v>
      </c>
    </row>
    <row r="20" spans="1:8" ht="20.100000000000001" customHeight="1" x14ac:dyDescent="0.25">
      <c r="A20" s="19"/>
      <c r="B20" s="20" t="s">
        <v>58</v>
      </c>
      <c r="C20" s="14">
        <v>440</v>
      </c>
      <c r="D20" s="15">
        <v>1250</v>
      </c>
      <c r="E20" s="14">
        <v>1260</v>
      </c>
      <c r="F20" s="14">
        <v>515</v>
      </c>
      <c r="G20" s="17">
        <f t="shared" si="0"/>
        <v>2.8409090909090908</v>
      </c>
      <c r="H20" s="18">
        <f t="shared" si="1"/>
        <v>0.99206349206349209</v>
      </c>
    </row>
    <row r="21" spans="1:8" ht="20.100000000000001" customHeight="1" x14ac:dyDescent="0.25">
      <c r="A21" s="19"/>
      <c r="B21" s="20" t="s">
        <v>59</v>
      </c>
      <c r="C21" s="14">
        <v>2000</v>
      </c>
      <c r="D21" s="15"/>
      <c r="E21" s="14">
        <v>4215.75</v>
      </c>
      <c r="F21" s="14"/>
      <c r="G21" s="17">
        <f t="shared" si="0"/>
        <v>0</v>
      </c>
      <c r="H21" s="18">
        <f t="shared" si="1"/>
        <v>0</v>
      </c>
    </row>
    <row r="22" spans="1:8" ht="20.100000000000001" customHeight="1" x14ac:dyDescent="0.25">
      <c r="A22" s="19"/>
      <c r="B22" s="20" t="s">
        <v>60</v>
      </c>
      <c r="C22" s="14">
        <v>500</v>
      </c>
      <c r="D22" s="15"/>
      <c r="E22" s="14"/>
      <c r="F22" s="14"/>
      <c r="G22" s="17">
        <f t="shared" si="0"/>
        <v>0</v>
      </c>
      <c r="H22" s="18" t="e">
        <f t="shared" si="1"/>
        <v>#DIV/0!</v>
      </c>
    </row>
    <row r="23" spans="1:8" ht="20.100000000000001" customHeight="1" x14ac:dyDescent="0.25">
      <c r="A23" s="19"/>
      <c r="B23" s="20" t="s">
        <v>61</v>
      </c>
      <c r="C23" s="14">
        <v>3500</v>
      </c>
      <c r="D23" s="15">
        <v>2450</v>
      </c>
      <c r="E23" s="14"/>
      <c r="F23" s="14"/>
      <c r="G23" s="17">
        <f t="shared" si="0"/>
        <v>0.7</v>
      </c>
      <c r="H23" s="18" t="e">
        <f t="shared" si="1"/>
        <v>#DIV/0!</v>
      </c>
    </row>
    <row r="24" spans="1:8" ht="20.100000000000001" customHeight="1" x14ac:dyDescent="0.25">
      <c r="A24" s="19"/>
      <c r="B24" s="20" t="s">
        <v>62</v>
      </c>
      <c r="C24" s="14">
        <v>1000</v>
      </c>
      <c r="D24" s="15"/>
      <c r="E24" s="14"/>
      <c r="F24" s="14"/>
      <c r="G24" s="17">
        <f t="shared" si="0"/>
        <v>0</v>
      </c>
      <c r="H24" s="18" t="e">
        <f t="shared" si="1"/>
        <v>#DIV/0!</v>
      </c>
    </row>
    <row r="25" spans="1:8" ht="20.100000000000001" customHeight="1" x14ac:dyDescent="0.25">
      <c r="A25" s="19"/>
      <c r="B25" s="28" t="s">
        <v>63</v>
      </c>
      <c r="C25" s="14">
        <v>1200</v>
      </c>
      <c r="D25" s="15">
        <v>1200</v>
      </c>
      <c r="E25" s="14">
        <v>1256</v>
      </c>
      <c r="F25" s="14">
        <v>1243.0899999999999</v>
      </c>
      <c r="G25" s="17">
        <f t="shared" si="0"/>
        <v>1</v>
      </c>
      <c r="H25" s="18">
        <f t="shared" si="1"/>
        <v>0.95541401273885351</v>
      </c>
    </row>
    <row r="26" spans="1:8" ht="20.100000000000001" customHeight="1" x14ac:dyDescent="0.25">
      <c r="A26" s="21">
        <v>4</v>
      </c>
      <c r="B26" s="29" t="s">
        <v>64</v>
      </c>
      <c r="C26" s="23">
        <f>C20+C21+C22+C23+C24+C25</f>
        <v>8640</v>
      </c>
      <c r="D26" s="23">
        <f>SUM(D20:D25)</f>
        <v>4900</v>
      </c>
      <c r="E26" s="24">
        <f>SUM(E20:E25)</f>
        <v>6731.75</v>
      </c>
      <c r="F26" s="24">
        <f>SUM(F20:F25)</f>
        <v>1758.09</v>
      </c>
      <c r="G26" s="30">
        <f t="shared" si="0"/>
        <v>0.56712962962962965</v>
      </c>
      <c r="H26" s="31">
        <f t="shared" si="1"/>
        <v>0.72789393545511938</v>
      </c>
    </row>
    <row r="27" spans="1:8" ht="20.100000000000001" customHeight="1" x14ac:dyDescent="0.25">
      <c r="A27" s="19"/>
      <c r="B27" s="13" t="s">
        <v>65</v>
      </c>
      <c r="C27" s="14">
        <v>4000</v>
      </c>
      <c r="D27" s="15">
        <v>448</v>
      </c>
      <c r="E27" s="15">
        <v>3326</v>
      </c>
      <c r="F27" s="15">
        <v>20947.75</v>
      </c>
      <c r="G27" s="17">
        <f t="shared" si="0"/>
        <v>0.112</v>
      </c>
      <c r="H27" s="18">
        <f t="shared" si="1"/>
        <v>0.13469633193024655</v>
      </c>
    </row>
    <row r="28" spans="1:8" ht="20.100000000000001" customHeight="1" x14ac:dyDescent="0.25">
      <c r="B28" s="33" t="s">
        <v>66</v>
      </c>
      <c r="C28" s="14">
        <v>1500</v>
      </c>
      <c r="D28" s="15"/>
      <c r="E28" s="14"/>
      <c r="F28" s="14"/>
      <c r="G28" s="17">
        <f t="shared" si="0"/>
        <v>0</v>
      </c>
      <c r="H28" s="18" t="e">
        <f t="shared" si="1"/>
        <v>#DIV/0!</v>
      </c>
    </row>
    <row r="29" spans="1:8" ht="20.100000000000001" customHeight="1" x14ac:dyDescent="0.25">
      <c r="A29" s="21">
        <v>5</v>
      </c>
      <c r="B29" s="22" t="s">
        <v>67</v>
      </c>
      <c r="C29" s="23">
        <f>SUM(C27:C28)</f>
        <v>5500</v>
      </c>
      <c r="D29" s="23">
        <f>SUM(D27:D28)</f>
        <v>448</v>
      </c>
      <c r="E29" s="24">
        <f>SUM(E27:E28)</f>
        <v>3326</v>
      </c>
      <c r="F29" s="24">
        <f>SUM(F27:F28)</f>
        <v>20947.75</v>
      </c>
      <c r="G29" s="30">
        <f t="shared" si="0"/>
        <v>8.145454545454546E-2</v>
      </c>
      <c r="H29" s="31">
        <f t="shared" si="1"/>
        <v>0.13469633193024655</v>
      </c>
    </row>
    <row r="30" spans="1:8" ht="20.100000000000001" customHeight="1" x14ac:dyDescent="0.25">
      <c r="A30" s="19"/>
      <c r="B30" s="20" t="s">
        <v>68</v>
      </c>
      <c r="C30" s="14">
        <v>1000</v>
      </c>
      <c r="D30" s="14">
        <v>700</v>
      </c>
      <c r="E30" s="14">
        <v>1120</v>
      </c>
      <c r="F30" s="14">
        <v>280</v>
      </c>
      <c r="G30" s="17">
        <f t="shared" si="0"/>
        <v>0.7</v>
      </c>
      <c r="H30" s="18">
        <f t="shared" si="1"/>
        <v>0.625</v>
      </c>
    </row>
    <row r="31" spans="1:8" ht="20.100000000000001" customHeight="1" x14ac:dyDescent="0.25">
      <c r="B31" s="20" t="s">
        <v>69</v>
      </c>
      <c r="C31" s="14">
        <v>8000</v>
      </c>
      <c r="D31" s="14">
        <v>17235</v>
      </c>
      <c r="E31" s="14">
        <v>10477.5</v>
      </c>
      <c r="F31" s="14">
        <v>471</v>
      </c>
      <c r="G31" s="17">
        <f t="shared" si="0"/>
        <v>2.1543749999999999</v>
      </c>
      <c r="H31" s="18">
        <f t="shared" si="1"/>
        <v>1.6449534717251253</v>
      </c>
    </row>
    <row r="32" spans="1:8" ht="20.100000000000001" customHeight="1" x14ac:dyDescent="0.25">
      <c r="A32" s="34">
        <v>6</v>
      </c>
      <c r="B32" s="22" t="s">
        <v>70</v>
      </c>
      <c r="C32" s="23">
        <f>SUM(C30:C31)</f>
        <v>9000</v>
      </c>
      <c r="D32" s="23">
        <f>SUM(D30:D31)</f>
        <v>17935</v>
      </c>
      <c r="E32" s="24">
        <f>SUM(E30:E31)</f>
        <v>11597.5</v>
      </c>
      <c r="F32" s="24">
        <f>SUM(F30:F31)</f>
        <v>751</v>
      </c>
      <c r="G32" s="30">
        <f t="shared" si="0"/>
        <v>1.9927777777777778</v>
      </c>
      <c r="H32" s="31">
        <f t="shared" si="1"/>
        <v>1.5464539771502479</v>
      </c>
    </row>
    <row r="33" spans="1:8" ht="20.100000000000001" customHeight="1" x14ac:dyDescent="0.25">
      <c r="A33" s="19"/>
      <c r="B33" s="35" t="s">
        <v>71</v>
      </c>
      <c r="C33" s="36"/>
      <c r="D33" s="36"/>
      <c r="E33" s="36"/>
      <c r="F33" s="14"/>
      <c r="G33" s="17" t="e">
        <f t="shared" si="0"/>
        <v>#DIV/0!</v>
      </c>
      <c r="H33" s="18" t="e">
        <f t="shared" si="1"/>
        <v>#DIV/0!</v>
      </c>
    </row>
    <row r="34" spans="1:8" ht="20.100000000000001" customHeight="1" x14ac:dyDescent="0.25">
      <c r="A34" s="19"/>
      <c r="B34" s="35" t="s">
        <v>72</v>
      </c>
      <c r="C34" s="14">
        <v>15000</v>
      </c>
      <c r="D34" s="14">
        <v>12523</v>
      </c>
      <c r="E34" s="14">
        <v>18379</v>
      </c>
      <c r="F34" s="14">
        <v>21894.5</v>
      </c>
      <c r="G34" s="17">
        <f t="shared" si="0"/>
        <v>0.83486666666666665</v>
      </c>
      <c r="H34" s="18">
        <f t="shared" si="1"/>
        <v>0.68137548288807881</v>
      </c>
    </row>
    <row r="35" spans="1:8" ht="20.100000000000001" customHeight="1" x14ac:dyDescent="0.25">
      <c r="A35" s="21">
        <v>7</v>
      </c>
      <c r="B35" s="37" t="s">
        <v>73</v>
      </c>
      <c r="C35" s="23">
        <f>SUM(C33:C34)</f>
        <v>15000</v>
      </c>
      <c r="D35" s="23">
        <f>SUM(D33:D34)</f>
        <v>12523</v>
      </c>
      <c r="E35" s="24">
        <f>SUM(E33:E34)</f>
        <v>18379</v>
      </c>
      <c r="F35" s="24">
        <f>SUM(F33:F34)</f>
        <v>21894.5</v>
      </c>
      <c r="G35" s="30">
        <f t="shared" si="0"/>
        <v>0.83486666666666665</v>
      </c>
      <c r="H35" s="31">
        <f t="shared" si="1"/>
        <v>0.68137548288807881</v>
      </c>
    </row>
    <row r="36" spans="1:8" ht="20.100000000000001" customHeight="1" x14ac:dyDescent="0.25">
      <c r="A36" s="19"/>
      <c r="B36" s="35" t="s">
        <v>74</v>
      </c>
      <c r="C36" s="14">
        <v>25000</v>
      </c>
      <c r="D36" s="15">
        <v>155287.57999999999</v>
      </c>
      <c r="E36" s="14">
        <v>75116.69</v>
      </c>
      <c r="F36" s="14">
        <v>28198.93</v>
      </c>
      <c r="G36" s="17">
        <f t="shared" si="0"/>
        <v>6.2115031999999992</v>
      </c>
      <c r="H36" s="18">
        <f t="shared" si="1"/>
        <v>2.0672846473932753</v>
      </c>
    </row>
    <row r="37" spans="1:8" ht="20.100000000000001" customHeight="1" x14ac:dyDescent="0.25">
      <c r="A37" s="19"/>
      <c r="B37" s="35" t="s">
        <v>75</v>
      </c>
      <c r="C37" s="16">
        <v>1000</v>
      </c>
      <c r="D37" s="15">
        <v>9763.3700000000008</v>
      </c>
      <c r="E37" s="14">
        <v>1088.8399999999999</v>
      </c>
      <c r="F37" s="14">
        <v>25358.3</v>
      </c>
      <c r="G37" s="17">
        <f t="shared" si="0"/>
        <v>9.7633700000000001</v>
      </c>
      <c r="H37" s="18">
        <f t="shared" si="1"/>
        <v>8.9667627934315437</v>
      </c>
    </row>
    <row r="38" spans="1:8" ht="20.100000000000001" customHeight="1" x14ac:dyDescent="0.25">
      <c r="A38" s="19"/>
      <c r="B38" s="35" t="s">
        <v>76</v>
      </c>
      <c r="C38" s="16">
        <v>4200</v>
      </c>
      <c r="D38" s="15">
        <v>18761.240000000002</v>
      </c>
      <c r="E38" s="14">
        <v>2007.5</v>
      </c>
      <c r="F38" s="14">
        <v>1561.54</v>
      </c>
      <c r="G38" s="17">
        <f t="shared" si="0"/>
        <v>4.4669619047619049</v>
      </c>
      <c r="H38" s="18">
        <f t="shared" si="1"/>
        <v>9.3455740971357422</v>
      </c>
    </row>
    <row r="39" spans="1:8" ht="20.100000000000001" customHeight="1" x14ac:dyDescent="0.25">
      <c r="A39" s="19"/>
      <c r="B39" s="35" t="s">
        <v>77</v>
      </c>
      <c r="C39" s="16">
        <v>3300</v>
      </c>
      <c r="D39" s="15">
        <v>2311.34</v>
      </c>
      <c r="E39" s="14">
        <v>833.12</v>
      </c>
      <c r="F39" s="14">
        <v>609.47</v>
      </c>
      <c r="G39" s="17">
        <f t="shared" si="0"/>
        <v>0.7004060606060607</v>
      </c>
      <c r="H39" s="18">
        <f t="shared" si="1"/>
        <v>2.7743182254657195</v>
      </c>
    </row>
    <row r="40" spans="1:8" ht="20.100000000000001" customHeight="1" x14ac:dyDescent="0.25">
      <c r="A40" s="19"/>
      <c r="B40" s="11" t="s">
        <v>78</v>
      </c>
      <c r="C40" s="16">
        <v>1160.5</v>
      </c>
      <c r="D40" s="15"/>
      <c r="E40" s="14"/>
      <c r="F40" s="14"/>
      <c r="G40" s="17">
        <f t="shared" si="0"/>
        <v>0</v>
      </c>
      <c r="H40" s="18" t="e">
        <f t="shared" si="1"/>
        <v>#DIV/0!</v>
      </c>
    </row>
    <row r="41" spans="1:8" ht="20.100000000000001" customHeight="1" x14ac:dyDescent="0.25">
      <c r="A41" s="38">
        <v>8</v>
      </c>
      <c r="B41" s="39" t="s">
        <v>79</v>
      </c>
      <c r="C41" s="8">
        <f>SUM(C36:C40)</f>
        <v>34660.5</v>
      </c>
      <c r="D41" s="8">
        <f>SUM(D36:D40)</f>
        <v>186123.52999999997</v>
      </c>
      <c r="E41" s="40">
        <f>E36+E37+E38+E39+E40</f>
        <v>79046.149999999994</v>
      </c>
      <c r="F41" s="40">
        <f>F36+F37+F38+F39+F40</f>
        <v>55728.24</v>
      </c>
      <c r="G41" s="30">
        <f t="shared" si="0"/>
        <v>5.3699032039353147</v>
      </c>
      <c r="H41" s="31">
        <f t="shared" si="1"/>
        <v>2.3546185361336383</v>
      </c>
    </row>
    <row r="42" spans="1:8" ht="20.100000000000001" customHeight="1" x14ac:dyDescent="0.25">
      <c r="A42" s="41">
        <v>9</v>
      </c>
      <c r="B42" s="42" t="s">
        <v>80</v>
      </c>
      <c r="C42" s="43">
        <v>12000</v>
      </c>
      <c r="D42" s="43">
        <v>11230.6</v>
      </c>
      <c r="E42" s="43">
        <v>11779</v>
      </c>
      <c r="F42" s="43">
        <v>9771.4</v>
      </c>
      <c r="G42" s="44">
        <f t="shared" si="0"/>
        <v>0.9358833333333334</v>
      </c>
      <c r="H42" s="45">
        <f t="shared" si="1"/>
        <v>0.95344256728075394</v>
      </c>
    </row>
    <row r="43" spans="1:8" ht="20.100000000000001" customHeight="1" x14ac:dyDescent="0.25">
      <c r="A43" s="41">
        <v>10</v>
      </c>
      <c r="B43" s="42" t="s">
        <v>81</v>
      </c>
      <c r="C43" s="43">
        <v>500</v>
      </c>
      <c r="D43" s="43">
        <v>9133</v>
      </c>
      <c r="E43" s="43">
        <v>7642</v>
      </c>
      <c r="F43" s="43">
        <v>694</v>
      </c>
      <c r="G43" s="44">
        <f t="shared" si="0"/>
        <v>18.265999999999998</v>
      </c>
      <c r="H43" s="45">
        <f t="shared" si="1"/>
        <v>1.1951059931954986</v>
      </c>
    </row>
    <row r="44" spans="1:8" ht="20.100000000000001" customHeight="1" x14ac:dyDescent="0.25">
      <c r="A44" s="46">
        <v>11</v>
      </c>
      <c r="B44" s="42" t="s">
        <v>82</v>
      </c>
      <c r="C44" s="43">
        <v>30000</v>
      </c>
      <c r="D44" s="43">
        <v>41759.5</v>
      </c>
      <c r="E44" s="43">
        <v>35952.83</v>
      </c>
      <c r="F44" s="43">
        <v>25787.5</v>
      </c>
      <c r="G44" s="44">
        <f t="shared" si="0"/>
        <v>1.3919833333333334</v>
      </c>
      <c r="H44" s="45">
        <f t="shared" si="1"/>
        <v>1.1615080092443348</v>
      </c>
    </row>
    <row r="45" spans="1:8" ht="20.100000000000001" customHeight="1" thickBot="1" x14ac:dyDescent="0.3">
      <c r="A45" s="47" t="s">
        <v>83</v>
      </c>
      <c r="B45" s="48" t="s">
        <v>84</v>
      </c>
      <c r="C45" s="49">
        <f>C44+C43+C42+C41+C35+C32+C29+C26+C19+C15+C10</f>
        <v>302200.5</v>
      </c>
      <c r="D45" s="49">
        <f>D44+D43+D42+D41+D35+D32+D29+D26+D19+D15+D10</f>
        <v>460061.25</v>
      </c>
      <c r="E45" s="49">
        <f>E44+E43+E42+E41+E35+E32+E29+E26+E19+E15+E10</f>
        <v>330156.7</v>
      </c>
      <c r="F45" s="49">
        <f>F44+F43+F42+F41+F35+F32+F29+F26+F19+F15+F10</f>
        <v>318566.91000000003</v>
      </c>
      <c r="G45" s="50">
        <f t="shared" si="0"/>
        <v>1.5223709093797</v>
      </c>
      <c r="H45" s="50">
        <f t="shared" si="1"/>
        <v>1.3934633160556789</v>
      </c>
    </row>
    <row r="46" spans="1:8" ht="20.100000000000001" customHeight="1" thickTop="1" x14ac:dyDescent="0.25">
      <c r="A46" s="41">
        <v>12</v>
      </c>
      <c r="B46" s="51" t="s">
        <v>85</v>
      </c>
      <c r="C46" s="52"/>
      <c r="D46" s="52"/>
      <c r="E46" s="53">
        <v>57108</v>
      </c>
      <c r="F46" s="53">
        <v>56297</v>
      </c>
      <c r="G46" s="18" t="e">
        <f t="shared" si="0"/>
        <v>#DIV/0!</v>
      </c>
      <c r="H46" s="18">
        <f t="shared" si="1"/>
        <v>0</v>
      </c>
    </row>
    <row r="47" spans="1:8" ht="20.100000000000001" customHeight="1" x14ac:dyDescent="0.25">
      <c r="A47" s="54">
        <v>13</v>
      </c>
      <c r="B47" s="51" t="s">
        <v>86</v>
      </c>
      <c r="C47" s="55"/>
      <c r="D47" s="55"/>
      <c r="E47" s="53">
        <v>4748.3</v>
      </c>
      <c r="F47" s="53">
        <v>3970</v>
      </c>
      <c r="G47" s="17" t="e">
        <f t="shared" si="0"/>
        <v>#DIV/0!</v>
      </c>
      <c r="H47" s="18">
        <f t="shared" si="1"/>
        <v>0</v>
      </c>
    </row>
    <row r="48" spans="1:8" ht="20.100000000000001" customHeight="1" x14ac:dyDescent="0.25">
      <c r="A48" s="54">
        <v>14</v>
      </c>
      <c r="B48" s="51" t="s">
        <v>87</v>
      </c>
      <c r="C48" s="55"/>
      <c r="D48" s="55"/>
      <c r="E48" s="55">
        <v>0</v>
      </c>
      <c r="F48" s="53">
        <v>0</v>
      </c>
      <c r="G48" s="17" t="e">
        <f t="shared" si="0"/>
        <v>#DIV/0!</v>
      </c>
      <c r="H48" s="18" t="e">
        <f t="shared" si="1"/>
        <v>#DIV/0!</v>
      </c>
    </row>
    <row r="49" spans="1:8" ht="20.100000000000001" customHeight="1" thickBot="1" x14ac:dyDescent="0.3">
      <c r="A49" s="47" t="s">
        <v>88</v>
      </c>
      <c r="B49" s="48" t="s">
        <v>89</v>
      </c>
      <c r="C49" s="49">
        <f>SUM(C45:C48)</f>
        <v>302200.5</v>
      </c>
      <c r="D49" s="49">
        <f>SUM(D45:D48)</f>
        <v>460061.25</v>
      </c>
      <c r="E49" s="49">
        <f>SUM(E45:E48)</f>
        <v>392013</v>
      </c>
      <c r="F49" s="49">
        <f>SUM(F45:F48)</f>
        <v>378833.91000000003</v>
      </c>
      <c r="G49" s="56">
        <f t="shared" si="0"/>
        <v>1.5223709093797</v>
      </c>
      <c r="H49" s="56">
        <f t="shared" si="1"/>
        <v>1.1735867177874204</v>
      </c>
    </row>
    <row r="50" spans="1:8" ht="20.100000000000001" customHeight="1" thickTop="1" x14ac:dyDescent="0.25">
      <c r="A50" s="57">
        <v>15</v>
      </c>
      <c r="B50" s="58" t="s">
        <v>90</v>
      </c>
      <c r="C50" s="59"/>
      <c r="D50" s="36">
        <v>0</v>
      </c>
      <c r="E50" s="60">
        <v>1719.9</v>
      </c>
      <c r="F50" s="60">
        <v>6000</v>
      </c>
      <c r="G50" s="18" t="e">
        <f>D50/C50</f>
        <v>#DIV/0!</v>
      </c>
      <c r="H50" s="18">
        <f>D50/E50</f>
        <v>0</v>
      </c>
    </row>
    <row r="51" spans="1:8" ht="20.100000000000001" customHeight="1" thickBot="1" x14ac:dyDescent="0.3">
      <c r="A51" s="47" t="s">
        <v>91</v>
      </c>
      <c r="B51" s="61" t="s">
        <v>92</v>
      </c>
      <c r="C51" s="49">
        <f>SUM(C49:C50)</f>
        <v>302200.5</v>
      </c>
      <c r="D51" s="49">
        <f>SUM(D49:D50)</f>
        <v>460061.25</v>
      </c>
      <c r="E51" s="49">
        <f>SUM(E49:E50)</f>
        <v>393732.9</v>
      </c>
      <c r="F51" s="49">
        <f>SUM(F49:F50)</f>
        <v>384833.91000000003</v>
      </c>
      <c r="G51" s="56">
        <f>D51/C51</f>
        <v>1.5223709093797</v>
      </c>
      <c r="H51" s="56">
        <f>D51/E51</f>
        <v>1.16846026836975</v>
      </c>
    </row>
    <row r="52" spans="1:8" ht="20.100000000000001" customHeight="1" thickTop="1" x14ac:dyDescent="0.25">
      <c r="C52" s="63"/>
      <c r="D52" s="63"/>
      <c r="E52" s="63"/>
      <c r="F52" s="63"/>
      <c r="G52" s="109" t="s">
        <v>93</v>
      </c>
      <c r="H52" s="109"/>
    </row>
  </sheetData>
  <mergeCells count="2">
    <mergeCell ref="B2:F2"/>
    <mergeCell ref="G52:H52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Shpenzimet Dhjetor</vt:lpstr>
      <vt:lpstr>Te Hyrat Dhjetor</vt:lpstr>
      <vt:lpstr>'Shpenzimet Dhjetor'!Print_Area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2025-01-14T08:45:03Z</dcterms:created>
  <dcterms:modified xsi:type="dcterms:W3CDTF">2025-01-21T13:01:46Z</dcterms:modified>
</cp:coreProperties>
</file>