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entiana.qurdina\Desktop\Buxheti 2024 - 2026\"/>
    </mc:Choice>
  </mc:AlternateContent>
  <bookViews>
    <workbookView xWindow="0" yWindow="0" windowWidth="23040" windowHeight="9375" tabRatio="572"/>
  </bookViews>
  <sheets>
    <sheet name="Shqip" sheetId="1" r:id="rId1"/>
    <sheet name="English" sheetId="4" state="hidden" r:id="rId2"/>
  </sheets>
  <definedNames>
    <definedName name="_xlnm.Print_Area" localSheetId="1">English!$A$1:$G$176</definedName>
  </definedNames>
  <calcPr calcId="152511"/>
</workbook>
</file>

<file path=xl/calcChain.xml><?xml version="1.0" encoding="utf-8"?>
<calcChain xmlns="http://schemas.openxmlformats.org/spreadsheetml/2006/main">
  <c r="D40" i="1" l="1"/>
  <c r="D34" i="1"/>
  <c r="D31" i="1"/>
  <c r="D77" i="1" l="1"/>
  <c r="D9" i="1"/>
  <c r="I5" i="1" l="1"/>
  <c r="E9" i="1" l="1"/>
  <c r="F15" i="1"/>
  <c r="D15" i="1"/>
  <c r="D95" i="1"/>
  <c r="E84" i="1"/>
  <c r="F84" i="1"/>
  <c r="D84" i="1"/>
  <c r="D93" i="1" l="1"/>
  <c r="E93" i="1"/>
  <c r="F93" i="1"/>
  <c r="E16" i="1" l="1"/>
  <c r="E15" i="1" s="1"/>
  <c r="E65" i="1"/>
  <c r="F65" i="1"/>
  <c r="D65" i="1"/>
  <c r="E95" i="1" l="1"/>
  <c r="F95" i="1"/>
  <c r="E82" i="1"/>
  <c r="F82" i="1"/>
  <c r="E76" i="1"/>
  <c r="F76" i="1"/>
  <c r="E74" i="1"/>
  <c r="F74" i="1"/>
  <c r="E61" i="1"/>
  <c r="F61" i="1"/>
  <c r="E8" i="1"/>
  <c r="F8" i="1"/>
  <c r="F10" i="1"/>
  <c r="E10" i="1" l="1"/>
  <c r="D10" i="1"/>
  <c r="E6" i="1" l="1"/>
  <c r="F6" i="1"/>
  <c r="D6" i="1"/>
  <c r="D8" i="1" l="1"/>
  <c r="D82" i="1" l="1"/>
  <c r="D76" i="1" l="1"/>
  <c r="D74" i="1" l="1"/>
  <c r="E59" i="1"/>
  <c r="F59" i="1"/>
  <c r="D59" i="1"/>
  <c r="D64" i="1" l="1"/>
  <c r="D61" i="1" s="1"/>
  <c r="E80" i="1" l="1"/>
  <c r="E5" i="1" s="1"/>
  <c r="F80" i="1"/>
  <c r="F5" i="1" s="1"/>
  <c r="D80" i="1"/>
  <c r="D5" i="1" s="1"/>
  <c r="G6" i="1" l="1"/>
  <c r="I6" i="1" l="1"/>
  <c r="H6" i="1"/>
  <c r="G160" i="4"/>
  <c r="F160" i="4"/>
  <c r="E160" i="4"/>
  <c r="D160" i="4"/>
  <c r="G158" i="4"/>
  <c r="F158" i="4"/>
  <c r="E158" i="4"/>
  <c r="D158" i="4"/>
  <c r="E152" i="4"/>
  <c r="H146" i="4" s="1"/>
  <c r="J150" i="4"/>
  <c r="I150" i="4"/>
  <c r="H150" i="4"/>
  <c r="J149" i="4"/>
  <c r="I149" i="4"/>
  <c r="H149" i="4"/>
  <c r="J148" i="4"/>
  <c r="I148" i="4"/>
  <c r="H148" i="4"/>
  <c r="J147" i="4"/>
  <c r="I147" i="4"/>
  <c r="H147" i="4"/>
  <c r="J146" i="4"/>
  <c r="I146" i="4"/>
  <c r="D146" i="4"/>
  <c r="D145" i="4" s="1"/>
  <c r="G145" i="4"/>
  <c r="F145" i="4"/>
  <c r="G141" i="4"/>
  <c r="F141" i="4"/>
  <c r="E141" i="4"/>
  <c r="D141" i="4"/>
  <c r="J132" i="4"/>
  <c r="I132" i="4"/>
  <c r="H132" i="4"/>
  <c r="J131" i="4"/>
  <c r="I131" i="4"/>
  <c r="H131" i="4"/>
  <c r="J130" i="4"/>
  <c r="I130" i="4"/>
  <c r="H130" i="4"/>
  <c r="J129" i="4"/>
  <c r="I129" i="4"/>
  <c r="H129" i="4"/>
  <c r="J128" i="4"/>
  <c r="I128" i="4"/>
  <c r="H128" i="4"/>
  <c r="J127" i="4"/>
  <c r="I127" i="4"/>
  <c r="H127" i="4"/>
  <c r="G126" i="4"/>
  <c r="F126" i="4"/>
  <c r="E126" i="4"/>
  <c r="D126" i="4"/>
  <c r="J124" i="4"/>
  <c r="I124" i="4"/>
  <c r="H124" i="4"/>
  <c r="J123" i="4"/>
  <c r="I123" i="4"/>
  <c r="H123" i="4"/>
  <c r="J122" i="4"/>
  <c r="I122" i="4"/>
  <c r="H122" i="4"/>
  <c r="J121" i="4"/>
  <c r="I121" i="4"/>
  <c r="H121" i="4"/>
  <c r="G120" i="4"/>
  <c r="F120" i="4"/>
  <c r="E120" i="4"/>
  <c r="D120" i="4"/>
  <c r="J116" i="4"/>
  <c r="I116" i="4"/>
  <c r="E116" i="4"/>
  <c r="H116" i="4" s="1"/>
  <c r="G115" i="4"/>
  <c r="F115" i="4"/>
  <c r="D115" i="4"/>
  <c r="E110" i="4"/>
  <c r="E106" i="4"/>
  <c r="J104" i="4"/>
  <c r="I104" i="4"/>
  <c r="H104" i="4"/>
  <c r="J103" i="4"/>
  <c r="I103" i="4"/>
  <c r="H103" i="4"/>
  <c r="E103" i="4"/>
  <c r="J102" i="4"/>
  <c r="I102" i="4"/>
  <c r="H102" i="4"/>
  <c r="F102" i="4"/>
  <c r="I101" i="4" s="1"/>
  <c r="E102" i="4"/>
  <c r="J101" i="4"/>
  <c r="E101" i="4"/>
  <c r="G100" i="4"/>
  <c r="D100" i="4"/>
  <c r="J98" i="4"/>
  <c r="I98" i="4"/>
  <c r="H98" i="4"/>
  <c r="E98" i="4"/>
  <c r="E96" i="4" s="1"/>
  <c r="J97" i="4"/>
  <c r="I97" i="4"/>
  <c r="G96" i="4"/>
  <c r="F96" i="4"/>
  <c r="D96" i="4"/>
  <c r="G92" i="4"/>
  <c r="F92" i="4"/>
  <c r="E92" i="4"/>
  <c r="D92" i="4"/>
  <c r="E67" i="4"/>
  <c r="H16" i="4" s="1"/>
  <c r="E33" i="4"/>
  <c r="E28" i="4"/>
  <c r="J23" i="4"/>
  <c r="I23" i="4"/>
  <c r="H23" i="4"/>
  <c r="J22" i="4"/>
  <c r="I22" i="4"/>
  <c r="H22" i="4"/>
  <c r="J21" i="4"/>
  <c r="I21" i="4"/>
  <c r="H21" i="4"/>
  <c r="J20" i="4"/>
  <c r="I20" i="4"/>
  <c r="H20" i="4"/>
  <c r="J19" i="4"/>
  <c r="I19" i="4"/>
  <c r="H19" i="4"/>
  <c r="J18" i="4"/>
  <c r="I18" i="4"/>
  <c r="H18" i="4"/>
  <c r="J17" i="4"/>
  <c r="I17" i="4"/>
  <c r="J16" i="4"/>
  <c r="I16" i="4"/>
  <c r="G15" i="4"/>
  <c r="F15" i="4"/>
  <c r="D15" i="4"/>
  <c r="D14" i="4"/>
  <c r="D13" i="4" s="1"/>
  <c r="G13" i="4"/>
  <c r="F13" i="4"/>
  <c r="E13" i="4"/>
  <c r="G11" i="4"/>
  <c r="F11" i="4"/>
  <c r="E11" i="4"/>
  <c r="D11" i="4"/>
  <c r="E10" i="4"/>
  <c r="E9" i="4"/>
  <c r="G8" i="4"/>
  <c r="F8" i="4"/>
  <c r="D8" i="4"/>
  <c r="G6" i="4"/>
  <c r="F6" i="4"/>
  <c r="E6" i="4"/>
  <c r="D6" i="4"/>
  <c r="F100" i="4" l="1"/>
  <c r="E15" i="4"/>
  <c r="E115" i="4"/>
  <c r="G5" i="4"/>
  <c r="K2" i="4" s="1"/>
  <c r="D5" i="4"/>
  <c r="H17" i="4"/>
  <c r="E8" i="4"/>
  <c r="H101" i="4"/>
  <c r="F5" i="4"/>
  <c r="J2" i="4" s="1"/>
  <c r="H97" i="4"/>
  <c r="E100" i="4"/>
  <c r="E145" i="4"/>
  <c r="E5" i="4" l="1"/>
  <c r="I2" i="4" s="1"/>
</calcChain>
</file>

<file path=xl/sharedStrings.xml><?xml version="1.0" encoding="utf-8"?>
<sst xmlns="http://schemas.openxmlformats.org/spreadsheetml/2006/main" count="330" uniqueCount="308">
  <si>
    <t xml:space="preserve">KOMUNA E GJAKOVËS </t>
  </si>
  <si>
    <t>Nr.</t>
  </si>
  <si>
    <t>Emri i projektit</t>
  </si>
  <si>
    <t>Buxhet dhe Financa</t>
  </si>
  <si>
    <t>Administrata e Përgjithshme</t>
  </si>
  <si>
    <t>Zhvillimi Ekonomik</t>
  </si>
  <si>
    <t xml:space="preserve">Arsimi </t>
  </si>
  <si>
    <t>Bujqësia</t>
  </si>
  <si>
    <t>Shërbimet Publike</t>
  </si>
  <si>
    <t>Ndërtimi i terreneve sportive</t>
  </si>
  <si>
    <t>Inspeksioni</t>
  </si>
  <si>
    <t>Blerja e 1 Makine</t>
  </si>
  <si>
    <t>Buxheti
2018</t>
  </si>
  <si>
    <t>Zyra e Kryetarit</t>
  </si>
  <si>
    <t>Shëndetësia - Shëndetësia Primare</t>
  </si>
  <si>
    <t>Automjet për nevojat e Drejtorisë</t>
  </si>
  <si>
    <t>Kadastra dhe Gjeodezia</t>
  </si>
  <si>
    <t>Kultura, Rinia dhe Sportet - Shërbimet Kulturore</t>
  </si>
  <si>
    <t>Kultura, Rinia dhe Sportet - Rinia</t>
  </si>
  <si>
    <r>
      <rPr>
        <u/>
        <sz val="12"/>
        <color theme="1"/>
        <rFont val="Calibri"/>
        <family val="2"/>
        <scheme val="minor"/>
      </rPr>
      <t xml:space="preserve">             TOTALI I BUXHETIT PËR INVESTIMET KAPITALE            </t>
    </r>
    <r>
      <rPr>
        <sz val="12"/>
        <color theme="1"/>
        <rFont val="Calibri"/>
        <family val="2"/>
        <scheme val="minor"/>
      </rPr>
      <t xml:space="preserve">
2019 - 2021</t>
    </r>
  </si>
  <si>
    <t>Budget and Finance</t>
  </si>
  <si>
    <t>Project Tittle</t>
  </si>
  <si>
    <t>Public Services</t>
  </si>
  <si>
    <t>Purchase of a vehicle</t>
  </si>
  <si>
    <t>Reparation of roads gravel paved</t>
  </si>
  <si>
    <t>Remediation and construction of parks</t>
  </si>
  <si>
    <t>Rehabilitation- Construction of roads with asphalt</t>
  </si>
  <si>
    <t>Remediation of wastewater and atmosferic water</t>
  </si>
  <si>
    <t>Construction - asphalting of the road in settlements Berkocit.</t>
  </si>
  <si>
    <t>Expansion of the street Nena Tereze,Gjakove</t>
  </si>
  <si>
    <t>Regulation of the road in village Vogove</t>
  </si>
  <si>
    <t>Regulation of the road in village Zhub</t>
  </si>
  <si>
    <t>Asphalting of the road in village Raqe</t>
  </si>
  <si>
    <t>Asphalting of the road in Dol - Kushavec</t>
  </si>
  <si>
    <t>Street Muharram Domi - Asphalt</t>
  </si>
  <si>
    <t>Road in Babaj Bokes village,streets Ukshin,Zenel Uket and Rexhe Alijaj</t>
  </si>
  <si>
    <t>Construction - Asphalting of roads in Rakovine village</t>
  </si>
  <si>
    <t>Construction - Asphalting of roads in Kushavec Village</t>
  </si>
  <si>
    <t>Construction - Asphalting of road in village Guske - Dedaj neighborhood</t>
  </si>
  <si>
    <t>Construction - Asphalting of road Shishman of Bokes - Mazrek</t>
  </si>
  <si>
    <t>Harnesses and signaling of road traffic</t>
  </si>
  <si>
    <t>Construction and remediation of bridges</t>
  </si>
  <si>
    <t>The expand of public lightning line</t>
  </si>
  <si>
    <t>City Park</t>
  </si>
  <si>
    <t>Remediation with granite cubstones , second phase</t>
  </si>
  <si>
    <t>Construction - Renovation of streets and pavements with cubes</t>
  </si>
  <si>
    <t>Construction and maintenance of martyr cemeteries</t>
  </si>
  <si>
    <t>Construction of parking in the city</t>
  </si>
  <si>
    <t>Concrete pavement in the Municipality of Gjakova</t>
  </si>
  <si>
    <t>Building the stairs in Qabrat</t>
  </si>
  <si>
    <t>The tennis stadium</t>
  </si>
  <si>
    <t>Construction of Parks and Bus Stations</t>
  </si>
  <si>
    <t>Construction of irrigation ditches in rural zones</t>
  </si>
  <si>
    <t>Maintenance of dams and irrigation canals in rural areas,</t>
  </si>
  <si>
    <t>Revitalization of Terezi bridge, lightning, greenery,walking trails</t>
  </si>
  <si>
    <t>Foundation and development of Industrial Park - Economic Zone</t>
  </si>
  <si>
    <t>Kusari Cave, lighting, street, marking</t>
  </si>
  <si>
    <t>Detection of Senjak1 and Orize2 neighborhood</t>
  </si>
  <si>
    <t>Detection of the "Jahoc" neighborhood</t>
  </si>
  <si>
    <t>Erenik River Rehabilitation Project</t>
  </si>
  <si>
    <t>Trakaniq River Rehabilitation Project</t>
  </si>
  <si>
    <t>Purchase of medical and non medical equipment</t>
  </si>
  <si>
    <t>Vehicle of Auto Ambulance</t>
  </si>
  <si>
    <t>Vehicle of dialysis service</t>
  </si>
  <si>
    <t>Buying a Vehicle for Home Visas and Vaccination</t>
  </si>
  <si>
    <t>Van for transport of drugs and vaccination</t>
  </si>
  <si>
    <t>Digitalization</t>
  </si>
  <si>
    <t>Software digitization of cash per Receipt</t>
  </si>
  <si>
    <t>Purchase of stomatilogical chairs</t>
  </si>
  <si>
    <t>Purchase of dental equipment</t>
  </si>
  <si>
    <t>Working Machine for Dental laboratory</t>
  </si>
  <si>
    <t>Digitalization of Hendikosit Building</t>
  </si>
  <si>
    <t>Social Services</t>
  </si>
  <si>
    <t>Renovation of the Palace of Culture</t>
  </si>
  <si>
    <t>Renovation of the Palace of Culture in Cermjani</t>
  </si>
  <si>
    <t>Revitalization of "Ashworth" - Qabrat</t>
  </si>
  <si>
    <t>The siege of K.F.Dushkaja</t>
  </si>
  <si>
    <t>Led light reflector, Shani Nushi</t>
  </si>
  <si>
    <t>Renovation of sports grounds</t>
  </si>
  <si>
    <t>Works in the Art Gallery</t>
  </si>
  <si>
    <t>Construction of wooden warehouses in some schools</t>
  </si>
  <si>
    <t>Riconstruction of the hall of physical education in primary school Haxhi Hoti Rogove</t>
  </si>
  <si>
    <t>Supply with other equipment-Financing from borrowing</t>
  </si>
  <si>
    <t>Buying a vehicle for the DKA</t>
  </si>
  <si>
    <t>Construction of kindergarten</t>
  </si>
  <si>
    <t xml:space="preserve">z. Durim Halilaj </t>
  </si>
  <si>
    <t>Drejtor i Drejtorisë për Buxhet dhe Financa</t>
  </si>
  <si>
    <t>Gjakovë, Shtator 2018</t>
  </si>
  <si>
    <t>Mirembajtje Investive</t>
  </si>
  <si>
    <t>Ndertimi I rrugeve lokale</t>
  </si>
  <si>
    <t>Objekte Sportive</t>
  </si>
  <si>
    <t>Furnizim me rryme, gjenerim transmisioni</t>
  </si>
  <si>
    <t>Trotuaret</t>
  </si>
  <si>
    <t>Kanalizim</t>
  </si>
  <si>
    <t>Ujesjelles</t>
  </si>
  <si>
    <t>Tjera</t>
  </si>
  <si>
    <t>MI</t>
  </si>
  <si>
    <t>Veture Zyrtare</t>
  </si>
  <si>
    <t>Paisje tjera</t>
  </si>
  <si>
    <t>Toka</t>
  </si>
  <si>
    <t>Pasuri e pa prekshme</t>
  </si>
  <si>
    <t>Paisje te teknologjise informative</t>
  </si>
  <si>
    <t>Objekte Kulturore</t>
  </si>
  <si>
    <t>Rrethoja</t>
  </si>
  <si>
    <t>Objekte Shendetesore</t>
  </si>
  <si>
    <t>Paisje speciale mjeksore</t>
  </si>
  <si>
    <t>Ndihmes se shpejte</t>
  </si>
  <si>
    <t>Automjete transporti tjera</t>
  </si>
  <si>
    <t>Renovime të nyjeve sanitare dhe ndërtimi i ankesit të nyjeve sanitare</t>
  </si>
  <si>
    <t>Digitalization of the local administration</t>
  </si>
  <si>
    <t>Renovation of local offices and municipality buildings</t>
  </si>
  <si>
    <t>Administration and Personnel</t>
  </si>
  <si>
    <t>Projections
2019</t>
  </si>
  <si>
    <t>Projections
2020</t>
  </si>
  <si>
    <t>Projections
2021</t>
  </si>
  <si>
    <t>Financing Plan 2019 - 2021</t>
  </si>
  <si>
    <t>Proposed Municipal Capital Investments 2019 - 2021</t>
  </si>
  <si>
    <t>GJAKOVA MUNICIPALITY</t>
  </si>
  <si>
    <t>Project Code</t>
  </si>
  <si>
    <t>Various capital projects with co</t>
  </si>
  <si>
    <t>Construction - asphalting of the road in the village of Osek Pash</t>
  </si>
  <si>
    <t>Construction - asphalting of the road in the village Skivjan</t>
  </si>
  <si>
    <t>Construction - asphalting of the road in vilaga Dobrigje</t>
  </si>
  <si>
    <t>Construction - asphalting of the road in Bec, areas Bajrushaj, Alijaj and Shabanaj</t>
  </si>
  <si>
    <t>Road construction Petro Nini Luarasi - Djakovo</t>
  </si>
  <si>
    <t>Construction - asphalting of the road in vilage of Ponosec</t>
  </si>
  <si>
    <t>Construction - asphalting of the road in Bec, at Xhamija l.Halilaj-Radoniq</t>
  </si>
  <si>
    <t>Construction - asphalting of the road in the village Smolice</t>
  </si>
  <si>
    <t>Building - asphalting in Gerkocu</t>
  </si>
  <si>
    <t>Construction - asphalting of the road in the village Zhabel</t>
  </si>
  <si>
    <t>Construction - asphaltin of the roads in village Molliq</t>
  </si>
  <si>
    <t>Construction -asphalting of the road in v.Gerqine</t>
  </si>
  <si>
    <t>Construction -asphalting of the road in vilage Doblibare</t>
  </si>
  <si>
    <t>Roads in Ramoc village, Hajdaraj neighborhood</t>
  </si>
  <si>
    <t>Construction - asphalting of the road in the village Deve</t>
  </si>
  <si>
    <t>Building - asphalting of the road in vilage of Demjan</t>
  </si>
  <si>
    <t>Construction - Asphalting of roads 7 Gushti and Dede Lleshi and comunity</t>
  </si>
  <si>
    <t>Construction - Asphalting of roads in village Nivokaz</t>
  </si>
  <si>
    <t>Construction - Asphalting of alleys in Korenice village</t>
  </si>
  <si>
    <t>Construction - Asphalting of road in village Berkoc, Muqaj neighborhood -first axis</t>
  </si>
  <si>
    <t>Construction - asphalting of the road in the village Madanaj - Rrypaj</t>
  </si>
  <si>
    <t>Construction - Asphalting of Nimon Ferizi road</t>
  </si>
  <si>
    <t>Asphalting of Shishmon road - Krazhnje neighborhood</t>
  </si>
  <si>
    <t>Regulation of the KRENA river bed</t>
  </si>
  <si>
    <t>Construction-asfalting road in Shqiponja village</t>
  </si>
  <si>
    <t>Construction-asphalting road in Bec village ,neighborhood Hajdaraj</t>
  </si>
  <si>
    <t>Construction - Asphalting of roads in Nec village</t>
  </si>
  <si>
    <t>Construction-asphalting road "Fitim Domi"in Gjakova</t>
  </si>
  <si>
    <t>Regulation of the river bed Gusha in Batusha</t>
  </si>
  <si>
    <t>Construction-asphalting of roads in Cermjan village</t>
  </si>
  <si>
    <t>Construction -asphalting of roads in Morina village</t>
  </si>
  <si>
    <t>Construction - Asphalting of roads in Marmull village</t>
  </si>
  <si>
    <t>Construction - Asphalting of roads in Ramamat village</t>
  </si>
  <si>
    <t>Construction and asphaltingof roads in Lipovec village</t>
  </si>
  <si>
    <t>Construction and asphalting of roads in Borvina village</t>
  </si>
  <si>
    <t>Construction and asphalting of roads in Kralan village</t>
  </si>
  <si>
    <t>Construction and asphalting of roads in Qerim village</t>
  </si>
  <si>
    <t>Construction and asphalting of roads in Hereq village</t>
  </si>
  <si>
    <t>Construction and asphalting of roads in Bitesh village</t>
  </si>
  <si>
    <t>Construction and asphalting of roads in Novoselle e Ulet</t>
  </si>
  <si>
    <t>Construction and asphalting of roads in Osek Hyle village</t>
  </si>
  <si>
    <t>Regulation of broad place and round abouts in the city</t>
  </si>
  <si>
    <t>Construction-asphalting of roads in Qabrat,Gjakova</t>
  </si>
  <si>
    <t>Construction of the dam on the Drini i Bardhe River</t>
  </si>
  <si>
    <t>Construction - Asphalting of roads near pika e zeze</t>
  </si>
  <si>
    <t>Construction and asphalting of roads Goden -Zylfaj-Prush</t>
  </si>
  <si>
    <t>Construction and asphalting of roads Gergoc -Kralan</t>
  </si>
  <si>
    <t>Firefighters and Inspection</t>
  </si>
  <si>
    <t>Fireman Autocistern of +8000 liter capacity of water</t>
  </si>
  <si>
    <t>Agriculture, Forestry and Rural Development</t>
  </si>
  <si>
    <t>Economic Planning and Development</t>
  </si>
  <si>
    <t>"Protecte landscape Shkugeza"</t>
  </si>
  <si>
    <t>Development of turistic point in Erenik river</t>
  </si>
  <si>
    <t>Ura e Fshajte &amp; Kanioni, lighting, walking path</t>
  </si>
  <si>
    <t>Construction and asphalting of most relevant road in center of the city</t>
  </si>
  <si>
    <t>Recucle Machinery - 4 R (Recycle- Reimbursement - Reuse - Reduce))</t>
  </si>
  <si>
    <t>Buying and conctruction of photografic XXL Selfie &amp; Panoramic Balcony</t>
  </si>
  <si>
    <t>Construction of Roller Zip Line</t>
  </si>
  <si>
    <t>Construction of Trails in Trees</t>
  </si>
  <si>
    <t>Construction of Greenhouses</t>
  </si>
  <si>
    <t>Foundation and Development of Social Enterprise</t>
  </si>
  <si>
    <t>Functionality of Big Bazaar</t>
  </si>
  <si>
    <t>Cadastre and Geodesy</t>
  </si>
  <si>
    <t>Expropriations</t>
  </si>
  <si>
    <t>Detection of Senjak and Orize neighborhood</t>
  </si>
  <si>
    <t>Urban Planning and Environment</t>
  </si>
  <si>
    <t>Detailed regulation plan of Memorial plan in Qabrat</t>
  </si>
  <si>
    <t>Computers over 1500 Euros (10 pieces of performance necessary for the preparation</t>
  </si>
  <si>
    <t>Municipal zoning maps and Development Plan of the Municipality</t>
  </si>
  <si>
    <t>Primary Health Care</t>
  </si>
  <si>
    <t>Repair and maintenance of health facilites</t>
  </si>
  <si>
    <t xml:space="preserve">Dental equipment - Smooth micromotor </t>
  </si>
  <si>
    <t>dental equipment - Autoclaves and sterilizers</t>
  </si>
  <si>
    <t>Elevator Construction</t>
  </si>
  <si>
    <t>Field vehicle for Social Services needs</t>
  </si>
  <si>
    <t>Culture, Youth, Sports - Cultural Services</t>
  </si>
  <si>
    <t>Culture, Youth, Sports - Youth</t>
  </si>
  <si>
    <t>City Stadium (football)</t>
  </si>
  <si>
    <t>Renovation of Family Qerkezi Museum</t>
  </si>
  <si>
    <t>Reconstrucion of the Ethnographic museum</t>
  </si>
  <si>
    <t>Ibrahim Rugova library</t>
  </si>
  <si>
    <t>Revitalization of youth center</t>
  </si>
  <si>
    <t>Education and Science</t>
  </si>
  <si>
    <t>Aircodition of musichal school "Prenk Jakova"</t>
  </si>
  <si>
    <t>Working of project</t>
  </si>
  <si>
    <t>Regulations and maintenance of schools</t>
  </si>
  <si>
    <t>School Paintinga and isolation</t>
  </si>
  <si>
    <t>Enclosure of schools yards</t>
  </si>
  <si>
    <t>Rivitalizimi i Qendrave Rinore</t>
  </si>
  <si>
    <t>Ndërtimi dhe asfaltimi i Rrugës Goden - Zylfaj - Prush</t>
  </si>
  <si>
    <t>Ndërtimi - asfaltimi i rruges Kodra e Sukes - fsh. Cërmjan</t>
  </si>
  <si>
    <t>Ndertimi asfalltimi i rrugeve ne fshatrat Jabllanic, Gergoc, Zhabel, Bardhaniq</t>
  </si>
  <si>
    <t xml:space="preserve">Kodi </t>
  </si>
  <si>
    <t>Projeksionet
2024</t>
  </si>
  <si>
    <t>Ndërtimi i rruges Dalja per Peje - Pjesë e Qarkores së Qytetit</t>
  </si>
  <si>
    <t>Ndërtimi i Rrugeve ne Rezinë</t>
  </si>
  <si>
    <t xml:space="preserve">Rregullimi i shtratit të Lumit Krena </t>
  </si>
  <si>
    <t xml:space="preserve">Zgjerimi dhe rregullimi I rrugës Tranziti i qytetit </t>
  </si>
  <si>
    <t>Ndërtimi i Stadionit të Qytetit</t>
  </si>
  <si>
    <t>Ndërtim - asfaltimi i rrugës "Qafa e Osekut"</t>
  </si>
  <si>
    <t>Ndertimi i shtratit të lumit "Llukac"</t>
  </si>
  <si>
    <t>Projeksionet
2025</t>
  </si>
  <si>
    <t xml:space="preserve">Zërimi dhe Ndriçimi në Pallatin e Kulturës dhe Galerin e Arteve dhe Skena </t>
  </si>
  <si>
    <t>Ngrohja,Klimatizim  Muzeu Etnografik</t>
  </si>
  <si>
    <t>Shërbmet Sociale</t>
  </si>
  <si>
    <t>Shërbmet Rezidenciale</t>
  </si>
  <si>
    <t>Projektet e ndryshme kapitale me bashkëfinancim</t>
  </si>
  <si>
    <t>Sanimi dhe ndertimi i pendave dhe kanaleve të ujitjes në zonat rurale</t>
  </si>
  <si>
    <t>thv</t>
  </si>
  <si>
    <t>Renovimi dhe sistemi I ngrohjes në palestren sportive “Shani Nushi”</t>
  </si>
  <si>
    <t>Renovimi dhe adaptimi i shkollës "Z.L.Marku" Brekoc</t>
  </si>
  <si>
    <t>Renovimi dhe adaptimi i objekteve te çerdhes 'Ganimete Terbeshi"</t>
  </si>
  <si>
    <t>Ndërtimi i objektit për banim social</t>
  </si>
  <si>
    <t>Ndërtimi - asfaltimi i rrugëve në fshatrat Bec, Zhdrellë</t>
  </si>
  <si>
    <t>Ndërtimi - asfaltimi i rrugëve në fshatrat Pjetërshan, Kusar, Dol</t>
  </si>
  <si>
    <t>Ndërtimi - asfaltimi i rrugëve në fshatrat Marmull, Bishtazhin, Fshaj, Kushavec</t>
  </si>
  <si>
    <t>Ndërtimi - asfaltimi i rrugëve në fshatrat Hereq, Dujakë</t>
  </si>
  <si>
    <t>Ndërtimi - asfaltimi i rrugëve në fshatrat Firzë, Bërkoc</t>
  </si>
  <si>
    <t>Ndërtimi - asfaltimi i rrugëve në fshatrat Cërmjan, Meqë</t>
  </si>
  <si>
    <t>Ndërtimi - asfaltimi i rrugëve në fshatin Rogovë</t>
  </si>
  <si>
    <t>Ndërtimi - asfaltimi i rrugëve në fshatrat Kralan</t>
  </si>
  <si>
    <t>Ndërtimi - asfaltimi i rrugëve në fshatrat Babaj Bokës, Shishman, Dushnje</t>
  </si>
  <si>
    <t>Ndërtimi - asfaltimi i rrugëve në fshatrat Lipovec, Gërqinë</t>
  </si>
  <si>
    <t>Ndërtimi - asfaltimi i rrugëve në fshatrat Nec, Koronicë, Orize, Meje, Jahoc</t>
  </si>
  <si>
    <t>Ndërtimi - asfaltimi i rrugëve në fshatrat Ponoshec, Morinë, Popoc</t>
  </si>
  <si>
    <t>Ndërtimi - asfaltimi i rrugëve në fshatrat Demjan, Pnish, Muhadër, L.Shehut, Marosh</t>
  </si>
  <si>
    <t>Ndërtimi - asfaltimi i rrugës "Dergut Vokshi"</t>
  </si>
  <si>
    <t>Rregullimi i rrugës dhe parkingjeve tek Ambulanta e Vjetër</t>
  </si>
  <si>
    <t>Ndërtimi - asfaltimi i rrugës në fshatin Bitesh</t>
  </si>
  <si>
    <t>Ndërtimi - asfaltimi i rrugëve Petro Nini Luarasi</t>
  </si>
  <si>
    <t>Ndërtimi - asfaltimi i rrugëve në fshatrat Qerim, Lugbunar</t>
  </si>
  <si>
    <t>Ndërtimi i qerdhes në Rogovë</t>
  </si>
  <si>
    <t xml:space="preserve">Ndërtimi i Qarkorës së Qytetit </t>
  </si>
  <si>
    <t>Ndërtimi - asfaltimi i rrugëve në fshatrat Doblibare, Bërdosanë, Vraniq, Rezinë</t>
  </si>
  <si>
    <t>Ndërtimi - asfaltimi i rrugëve në fshatrat Devë, Guskë</t>
  </si>
  <si>
    <t>Ndërtimi - asfaltimi i rrugëve në fshatrat Molliq, Nivokaz, Brovinë</t>
  </si>
  <si>
    <t>Ndërtimi i Kanaleve të ujitjes në Has,Rekë e mire ,Reka e keqe</t>
  </si>
  <si>
    <t>Projeksionet
2026</t>
  </si>
  <si>
    <t>Renovimi dhe adaptimi i shkollës "H.Hoti" Rogovë</t>
  </si>
  <si>
    <t>Blerja e automjetit per bartjen e ushqimit në qerdhe</t>
  </si>
  <si>
    <t>Blerja e gjeneratoreve për qerdhen konvikt H.Zajmi shk.tj</t>
  </si>
  <si>
    <t>Blerja e makinave për pastrimin e dyshemeve në shkolla</t>
  </si>
  <si>
    <t>Renovimi I Muzeut Etnografik dhe Historik</t>
  </si>
  <si>
    <t>Ndërtimi i tereneve të tenisit ne Shkugëz</t>
  </si>
  <si>
    <t>Renovimi i QKMF 1, Orize Dardani Erenikë</t>
  </si>
  <si>
    <t>Ndërtimi dhe sanimi i Urave në Has,Rekë e mirë, Rekë e Keqe,në Dushkaj</t>
  </si>
  <si>
    <t>Ndërtimi - Sanimi i rrugëve dhe trotuareve me kubëza në Berkoc,Piskotë, Qerim, Blloku I Ri, Has , Rekë e mire,Rekë e Keqe,Dushkajë</t>
  </si>
  <si>
    <t>Rehabilitimi I rrugëve me asfalt Qerim,Piskot,Berkoc,Blloku I ri,Has, ,Reka e keqe ,Reka e mire,Dushkaj</t>
  </si>
  <si>
    <r>
      <rPr>
        <u/>
        <sz val="12"/>
        <color theme="1"/>
        <rFont val="Calibri"/>
        <family val="2"/>
        <scheme val="minor"/>
      </rPr>
      <t xml:space="preserve">             TOTALI I BUXHETIT PËR INVESTIMET KAPITALE            </t>
    </r>
    <r>
      <rPr>
        <sz val="12"/>
        <color theme="1"/>
        <rFont val="Calibri"/>
        <family val="2"/>
        <scheme val="minor"/>
      </rPr>
      <t xml:space="preserve">
2024 - 2026</t>
    </r>
  </si>
  <si>
    <t>Lista e projekteve kapitale të propozuara për periudhën 2024 - 2026</t>
  </si>
  <si>
    <t>Rrethimi I oborrit dhe rregullimit të banimit Social</t>
  </si>
  <si>
    <t>Ndërtimi i shtegut në Shkugëz</t>
  </si>
  <si>
    <t>Rregullimi i vaskës në Lumin Erenik</t>
  </si>
  <si>
    <t xml:space="preserve">Shkugëza e sfidave </t>
  </si>
  <si>
    <t>Blerja e paisjeve për Turizem (Harta Digjitale)</t>
  </si>
  <si>
    <t xml:space="preserve">Blerja e paisjeve muzikore perkusionet në shk. e muzikes Prenk Jakova </t>
  </si>
  <si>
    <t>Krena - Faza finale</t>
  </si>
  <si>
    <t xml:space="preserve">Ndertimi I Shtegut rreth liqenit të Radoniqit </t>
  </si>
  <si>
    <t>Ndertimi I shtegut për ecje Cermjan Palabardh</t>
  </si>
  <si>
    <t>Blerja e automjeteve për Administraten Komunale</t>
  </si>
  <si>
    <t>Ndërrimi I kalldajave dhe paisjeve tjera të ngrohjeve qendrore në shkolla</t>
  </si>
  <si>
    <t>Pajimet dhe Sinjalizimi i trafikut rrugorë në -Reka ekeqe ,Reka e mire, Dushkaj, Has</t>
  </si>
  <si>
    <t>Ndërtimi i Rrugës "X" rrugë tranzite që rrugën hyrëse nga Peja me rrugën hyrëse nga Prishtina</t>
  </si>
  <si>
    <t>Furnizimi me autocistern për brigaden zjarrëfiks, kapaciteti 8,000 litra</t>
  </si>
  <si>
    <t>Ndertimi - Rregullimi i rrugeve fushore në rajonet Has,Rekë e mire ,Reka e keqe dhe Dushkaj</t>
  </si>
  <si>
    <t>Ndërtimi i Qendrës së Biznesit në Gjakovë</t>
  </si>
  <si>
    <t>Ndërtimi I shtëpisë për persona të moshuar në Gjakovë</t>
  </si>
  <si>
    <t>Renovimi I objekteve ekzistuese të banimit social</t>
  </si>
  <si>
    <t>Ndërtimi i anekseve per kalldatoreve ne shkollat :SHMFU Dëshmoret e kombit ne Shqiponje dhe SHFMU: Ali Hasi ne Cermjan</t>
  </si>
  <si>
    <t>Rregullime dhe mirembajtje te shkollave SHFMU-të Y.Morina E.Duraku, M.Kepuska,Z.Rexha, S.Riza,dhe Gjimnazi H.Dushi ne Gjakovë SHFMU-Të A.Çeta Dol. M.B Gjakovë, Sh.Kurti N.Eperme, Sh.Golaj Lipovec,  D.Kombit Shqiponje, F.Noli Dujakë, SHMM H.Z Gjakovë, Sh.P. Jakova Gjakovë, Dy Dëshmorët Sheremet.</t>
  </si>
  <si>
    <t>Renovime dhe adaptime te objekteve shkollore:Gj. H.Dushi Gjakovë,Z. RexhaGjakovë, D. Lleshi Doblibare, Ardhmëria Ramoc, B. Sadriu Berjahë, J. Salihu Molliq, S. Vokshi Smolicë, Z. Sadiku B.Bokës, P.Muqaj Guskë,S. Riza Gjakovë,Y.Morina Gjakovë, Dy Dëshmorët Sheremet, Gj. Fishta Bishtazhin, Gj. A. Berisha Rogovë, P. Bogdani Demjan2,E. Gjoni N.Ulët,D.e Hereqit Hereq, 8 Dëshmorët Kralan, P. Jakova Gjakovë, ‘Sh. Golaj Lipovec, 7 Shtatori Gërqinë, U. Miftari Skivjan, Konvikti S.Stavileci,K. Rizvanolli Gjakovë.</t>
  </si>
  <si>
    <t>Blerja e pajisjeve ne shkollat profesionale në shk.e Mesme H.Zajmi-laboratori mjeksore, te shkolles Ekonomisë K.Kusari-kabinete teknike dhe shkolles teksnike N.Nixha paisje te gastronomisë</t>
  </si>
  <si>
    <t>Infrastruktura Publike</t>
  </si>
  <si>
    <t>Sanimi dhe ndërtimi i parqeve -Qerim,Piskot,Berkoc,Blloku I ri,Has, ,Reka e keqe ,Reka e mire,Dushkaj</t>
  </si>
  <si>
    <t>Rehabilitimi i ujrave të zeza dhe atmosferike në Qytet -Reka e Mirë, Reka e Keqe, Dushkaj ,Has</t>
  </si>
  <si>
    <t>Zgjerimi i linjes se ndriqimit publik në Piskot,Berkoc,Qerim Blloku I ri,Has, ,Reka e keqe ,Reka e mire,Dushkaj</t>
  </si>
  <si>
    <t>Ndërtimi dhe mirëmbajtja e varrezave të dëshmorëve</t>
  </si>
  <si>
    <t>Ndertimi I rrugeve Sylejman Hadum Aga dhe Ismajl Qemajli</t>
  </si>
  <si>
    <t>Ndertimi I ures kembesore tek Ura e fshejte</t>
  </si>
  <si>
    <t xml:space="preserve">Ndërtimi - asfaltimi i rrugës "Skenderbeu" </t>
  </si>
  <si>
    <t>Ndërtimi - asfaltimi i rrugës "Ganimete Terbeshi"</t>
  </si>
  <si>
    <t>Ndërtimi - asfaltimi i rrugës "Lagjia Gece"</t>
  </si>
  <si>
    <t xml:space="preserve">Ndërtimi - asfaltimi i rrugës "Sali Çeku" në Osek </t>
  </si>
  <si>
    <t>Zjarrfikësit</t>
  </si>
  <si>
    <t>Ndërtimi - asfaltimi i rrugëve në fshatin Meqë</t>
  </si>
  <si>
    <t>Ndërtimi - asfaltimi i rrugës lagjia e Bajraktarëve në fshatin Morinë</t>
  </si>
  <si>
    <t>Rindertimi i Mejtepit Ruzhdi</t>
  </si>
  <si>
    <t>Rindertimi i Tabhanës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</si>
</sst>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7"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1"/>
      <color theme="1"/>
      <name val="Calibri"/>
      <family val="2"/>
      <charset val="238"/>
      <scheme val="minor"/>
    </font>
    <font>
      <sz val="11"/>
      <color rgb="FFFF0000"/>
      <name val="Calibri"/>
      <family val="2"/>
      <scheme val="minor"/>
    </font>
    <font>
      <sz val="11"/>
      <name val="Calibri"/>
      <family val="2"/>
      <scheme val="minor"/>
    </font>
    <font>
      <b/>
      <sz val="11"/>
      <color theme="1"/>
      <name val="Calibri"/>
      <family val="2"/>
      <scheme val="minor"/>
    </font>
    <font>
      <sz val="12"/>
      <name val="Calibri"/>
      <family val="2"/>
      <scheme val="minor"/>
    </font>
    <font>
      <b/>
      <sz val="14"/>
      <color theme="1"/>
      <name val="Calibri"/>
      <family val="2"/>
      <scheme val="minor"/>
    </font>
    <font>
      <sz val="11"/>
      <color theme="1"/>
      <name val="Calibri"/>
      <family val="2"/>
    </font>
    <font>
      <sz val="12"/>
      <color rgb="FFFF0000"/>
      <name val="Calibri"/>
      <family val="2"/>
      <scheme val="minor"/>
    </font>
    <font>
      <sz val="12"/>
      <color theme="1"/>
      <name val="Calibri"/>
      <family val="2"/>
    </font>
    <font>
      <u/>
      <sz val="12"/>
      <color theme="1"/>
      <name val="Calibri"/>
      <family val="2"/>
      <scheme val="minor"/>
    </font>
    <font>
      <sz val="12"/>
      <name val="Calibri"/>
      <family val="2"/>
    </font>
    <font>
      <b/>
      <sz val="12"/>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rgb="FFDCEFFA"/>
        <bgColor indexed="64"/>
      </patternFill>
    </fill>
    <fill>
      <patternFill patternType="solid">
        <fgColor rgb="FF7D7D7D"/>
        <bgColor indexed="64"/>
      </patternFill>
    </fill>
    <fill>
      <patternFill patternType="solid">
        <fgColor theme="5"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43" fontId="3" fillId="0" borderId="0" applyFont="0" applyFill="0" applyBorder="0" applyAlignment="0" applyProtection="0"/>
    <xf numFmtId="0" fontId="5" fillId="0" borderId="0"/>
    <xf numFmtId="0" fontId="3" fillId="0" borderId="0"/>
    <xf numFmtId="43" fontId="4" fillId="0" borderId="0" applyFont="0" applyFill="0" applyBorder="0" applyAlignment="0" applyProtection="0"/>
  </cellStyleXfs>
  <cellXfs count="180">
    <xf numFmtId="0" fontId="0" fillId="0" borderId="0" xfId="0"/>
    <xf numFmtId="0" fontId="2" fillId="2" borderId="1" xfId="0" applyFont="1" applyFill="1" applyBorder="1" applyAlignment="1">
      <alignment horizontal="center"/>
    </xf>
    <xf numFmtId="43" fontId="1" fillId="0" borderId="0" xfId="1" applyFont="1"/>
    <xf numFmtId="43" fontId="0" fillId="2" borderId="1" xfId="1" applyFont="1" applyFill="1" applyBorder="1" applyAlignment="1">
      <alignment horizontal="center" wrapText="1"/>
    </xf>
    <xf numFmtId="43" fontId="0" fillId="0" borderId="0" xfId="0" applyNumberFormat="1"/>
    <xf numFmtId="0" fontId="0" fillId="0" borderId="1" xfId="0" applyBorder="1" applyAlignment="1">
      <alignment horizontal="center" vertical="center"/>
    </xf>
    <xf numFmtId="43" fontId="0" fillId="0" borderId="0" xfId="0" applyNumberFormat="1" applyAlignment="1">
      <alignment horizontal="center"/>
    </xf>
    <xf numFmtId="0" fontId="0" fillId="3" borderId="1" xfId="0" applyFill="1" applyBorder="1" applyAlignment="1">
      <alignment horizontal="left" wrapText="1"/>
    </xf>
    <xf numFmtId="43" fontId="1" fillId="0" borderId="0" xfId="1" applyNumberFormat="1" applyFont="1" applyFill="1" applyBorder="1" applyAlignment="1">
      <alignment horizontal="center"/>
    </xf>
    <xf numFmtId="0" fontId="0" fillId="0" borderId="1" xfId="0" applyFill="1" applyBorder="1"/>
    <xf numFmtId="43" fontId="0" fillId="0" borderId="0" xfId="1" applyFont="1"/>
    <xf numFmtId="0" fontId="8" fillId="2" borderId="1" xfId="0" applyFont="1" applyFill="1" applyBorder="1" applyAlignment="1">
      <alignment horizontal="center" wrapText="1"/>
    </xf>
    <xf numFmtId="43" fontId="1" fillId="0" borderId="1" xfId="1" applyFont="1" applyFill="1" applyBorder="1" applyAlignment="1">
      <alignment vertical="center"/>
    </xf>
    <xf numFmtId="43" fontId="9" fillId="0" borderId="1" xfId="1" applyFont="1" applyFill="1" applyBorder="1" applyAlignment="1">
      <alignment vertical="center"/>
    </xf>
    <xf numFmtId="43" fontId="0" fillId="2" borderId="1" xfId="1" applyFont="1" applyFill="1" applyBorder="1" applyAlignment="1"/>
    <xf numFmtId="0" fontId="7" fillId="0" borderId="1" xfId="0" applyFont="1" applyFill="1" applyBorder="1" applyAlignment="1">
      <alignment horizontal="center" vertical="center" wrapText="1"/>
    </xf>
    <xf numFmtId="43" fontId="2" fillId="6" borderId="1" xfId="1" applyFont="1" applyFill="1" applyBorder="1" applyAlignment="1">
      <alignment horizontal="right" vertical="center"/>
    </xf>
    <xf numFmtId="43" fontId="2" fillId="2" borderId="1" xfId="1" applyFont="1" applyFill="1" applyBorder="1" applyAlignment="1">
      <alignment horizontal="right" vertical="center"/>
    </xf>
    <xf numFmtId="43" fontId="1" fillId="3" borderId="1" xfId="1" applyFont="1" applyFill="1" applyBorder="1" applyAlignment="1">
      <alignment horizontal="right" vertical="center"/>
    </xf>
    <xf numFmtId="43" fontId="2" fillId="3" borderId="1" xfId="1" applyFont="1" applyFill="1" applyBorder="1" applyAlignment="1">
      <alignment horizontal="right" vertical="center"/>
    </xf>
    <xf numFmtId="43" fontId="2" fillId="2" borderId="1" xfId="1" applyFont="1" applyFill="1" applyBorder="1" applyAlignment="1">
      <alignment horizontal="right"/>
    </xf>
    <xf numFmtId="43" fontId="1" fillId="0" borderId="1" xfId="1" applyFont="1" applyBorder="1" applyAlignment="1">
      <alignment horizontal="right"/>
    </xf>
    <xf numFmtId="43" fontId="1" fillId="0" borderId="1" xfId="1" applyFont="1" applyFill="1" applyBorder="1" applyAlignment="1">
      <alignment horizontal="right"/>
    </xf>
    <xf numFmtId="43" fontId="1" fillId="0" borderId="1" xfId="1" applyFont="1" applyFill="1" applyBorder="1" applyAlignment="1">
      <alignment horizontal="right" vertical="center"/>
    </xf>
    <xf numFmtId="43" fontId="7" fillId="0" borderId="1" xfId="1" applyFont="1" applyFill="1" applyBorder="1" applyAlignment="1">
      <alignment horizontal="right"/>
    </xf>
    <xf numFmtId="43" fontId="9" fillId="0" borderId="1" xfId="1" applyFont="1" applyFill="1" applyBorder="1" applyAlignment="1">
      <alignment horizontal="right" vertical="center"/>
    </xf>
    <xf numFmtId="4" fontId="0" fillId="0" borderId="1" xfId="0" applyNumberFormat="1" applyBorder="1" applyAlignment="1">
      <alignment horizontal="right"/>
    </xf>
    <xf numFmtId="0" fontId="0" fillId="0" borderId="1" xfId="0" applyBorder="1" applyAlignment="1">
      <alignment horizontal="right"/>
    </xf>
    <xf numFmtId="43" fontId="0" fillId="0" borderId="1" xfId="1" applyFont="1" applyBorder="1" applyAlignment="1">
      <alignment horizontal="right"/>
    </xf>
    <xf numFmtId="43" fontId="11" fillId="0" borderId="1" xfId="1" applyFont="1" applyFill="1" applyBorder="1" applyAlignment="1">
      <alignment horizontal="right"/>
    </xf>
    <xf numFmtId="43" fontId="9" fillId="0" borderId="1" xfId="1" applyFont="1" applyFill="1" applyBorder="1" applyAlignment="1">
      <alignment horizontal="right"/>
    </xf>
    <xf numFmtId="2" fontId="0" fillId="0" borderId="0" xfId="0" applyNumberFormat="1"/>
    <xf numFmtId="0" fontId="0" fillId="6" borderId="1" xfId="0" applyFill="1" applyBorder="1" applyAlignment="1">
      <alignment horizontal="center"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0" borderId="1" xfId="0" applyFill="1" applyBorder="1" applyAlignment="1">
      <alignment horizontal="center" vertical="center"/>
    </xf>
    <xf numFmtId="0" fontId="0" fillId="0" borderId="0" xfId="0" applyFill="1" applyBorder="1" applyAlignment="1">
      <alignment horizontal="center" vertical="center"/>
    </xf>
    <xf numFmtId="0" fontId="0" fillId="6" borderId="1" xfId="1" applyNumberFormat="1" applyFont="1" applyFill="1" applyBorder="1" applyAlignment="1">
      <alignment horizontal="center" vertical="center" wrapText="1"/>
    </xf>
    <xf numFmtId="0" fontId="0" fillId="0" borderId="1" xfId="1" applyNumberFormat="1" applyFont="1" applyBorder="1" applyAlignment="1">
      <alignment horizontal="center" vertical="center"/>
    </xf>
    <xf numFmtId="0" fontId="0" fillId="0" borderId="0" xfId="1" applyNumberFormat="1" applyFont="1" applyAlignment="1">
      <alignment horizontal="center" vertical="center"/>
    </xf>
    <xf numFmtId="0" fontId="0" fillId="2" borderId="1" xfId="1" applyNumberFormat="1" applyFont="1" applyFill="1" applyBorder="1" applyAlignment="1">
      <alignment horizontal="center" vertical="center" wrapText="1"/>
    </xf>
    <xf numFmtId="0" fontId="0" fillId="3" borderId="1" xfId="1" applyNumberFormat="1" applyFont="1" applyFill="1" applyBorder="1" applyAlignment="1">
      <alignment horizontal="center" vertical="center" wrapText="1"/>
    </xf>
    <xf numFmtId="0" fontId="2" fillId="2" borderId="1" xfId="1" applyNumberFormat="1" applyFont="1" applyFill="1" applyBorder="1" applyAlignment="1">
      <alignment horizontal="center" vertical="center"/>
    </xf>
    <xf numFmtId="0" fontId="7" fillId="0" borderId="1" xfId="1" applyNumberFormat="1" applyFont="1" applyBorder="1" applyAlignment="1">
      <alignment horizontal="center" vertical="center"/>
    </xf>
    <xf numFmtId="0" fontId="0" fillId="0" borderId="1" xfId="1" applyNumberFormat="1" applyFont="1" applyFill="1" applyBorder="1" applyAlignment="1">
      <alignment horizontal="center" vertical="center"/>
    </xf>
    <xf numFmtId="0" fontId="0" fillId="0" borderId="4" xfId="1" applyNumberFormat="1" applyFont="1" applyFill="1" applyBorder="1" applyAlignment="1">
      <alignment horizontal="center" vertical="center"/>
    </xf>
    <xf numFmtId="0" fontId="0" fillId="0" borderId="0" xfId="1" applyNumberFormat="1" applyFont="1" applyBorder="1" applyAlignment="1">
      <alignment horizontal="center" vertical="center"/>
    </xf>
    <xf numFmtId="0" fontId="0" fillId="0" borderId="4" xfId="1" applyNumberFormat="1" applyFont="1" applyBorder="1" applyAlignment="1">
      <alignment horizontal="center" vertical="center"/>
    </xf>
    <xf numFmtId="0" fontId="7" fillId="0" borderId="1" xfId="1" applyNumberFormat="1" applyFont="1" applyFill="1" applyBorder="1" applyAlignment="1">
      <alignment horizontal="center" vertical="center"/>
    </xf>
    <xf numFmtId="43" fontId="0" fillId="0" borderId="0" xfId="1" applyFont="1" applyAlignment="1">
      <alignment vertical="center"/>
    </xf>
    <xf numFmtId="0" fontId="0" fillId="4" borderId="0" xfId="0" applyFill="1"/>
    <xf numFmtId="0" fontId="6" fillId="4" borderId="0" xfId="0" applyFont="1" applyFill="1"/>
    <xf numFmtId="43" fontId="6" fillId="4" borderId="0" xfId="1" applyFont="1" applyFill="1"/>
    <xf numFmtId="43" fontId="12" fillId="0" borderId="5" xfId="1" applyFont="1" applyFill="1" applyBorder="1" applyAlignment="1">
      <alignment horizontal="right"/>
    </xf>
    <xf numFmtId="0" fontId="6" fillId="0" borderId="0" xfId="0" applyFont="1"/>
    <xf numFmtId="0" fontId="0" fillId="0" borderId="1" xfId="0" applyFont="1" applyFill="1" applyBorder="1" applyAlignment="1">
      <alignment horizontal="center" vertical="center" wrapText="1"/>
    </xf>
    <xf numFmtId="43" fontId="0" fillId="4" borderId="0" xfId="0" applyNumberFormat="1" applyFill="1"/>
    <xf numFmtId="43" fontId="1" fillId="0" borderId="1" xfId="1" applyFont="1" applyFill="1" applyBorder="1" applyAlignment="1">
      <alignment vertical="center" wrapText="1"/>
    </xf>
    <xf numFmtId="4" fontId="1" fillId="0" borderId="1" xfId="0" applyNumberFormat="1" applyFont="1" applyBorder="1" applyAlignment="1">
      <alignment horizontal="right"/>
    </xf>
    <xf numFmtId="0" fontId="1" fillId="0" borderId="1" xfId="0" applyFont="1" applyBorder="1" applyAlignment="1">
      <alignment horizontal="right"/>
    </xf>
    <xf numFmtId="4" fontId="1" fillId="0" borderId="1" xfId="0" applyNumberFormat="1" applyFont="1" applyFill="1" applyBorder="1" applyAlignment="1">
      <alignment horizontal="right"/>
    </xf>
    <xf numFmtId="4" fontId="1" fillId="0" borderId="3" xfId="0" applyNumberFormat="1" applyFont="1" applyFill="1" applyBorder="1" applyAlignment="1">
      <alignment horizontal="right"/>
    </xf>
    <xf numFmtId="4" fontId="1" fillId="0" borderId="3" xfId="0" applyNumberFormat="1" applyFont="1" applyBorder="1" applyAlignment="1">
      <alignment horizontal="right"/>
    </xf>
    <xf numFmtId="43" fontId="13" fillId="0" borderId="1" xfId="1" applyFont="1" applyFill="1" applyBorder="1" applyAlignment="1">
      <alignment horizontal="right"/>
    </xf>
    <xf numFmtId="0" fontId="1" fillId="0" borderId="1" xfId="0" applyFont="1" applyFill="1" applyBorder="1"/>
    <xf numFmtId="0" fontId="1" fillId="0" borderId="1" xfId="0" applyFont="1" applyBorder="1"/>
    <xf numFmtId="0" fontId="1" fillId="0" borderId="1" xfId="0" applyFont="1" applyBorder="1" applyAlignment="1">
      <alignment horizontal="left"/>
    </xf>
    <xf numFmtId="0" fontId="1" fillId="0" borderId="4" xfId="0" applyFont="1" applyBorder="1"/>
    <xf numFmtId="0" fontId="1" fillId="0" borderId="4" xfId="0" applyFont="1" applyBorder="1" applyAlignment="1">
      <alignment horizontal="left"/>
    </xf>
    <xf numFmtId="0" fontId="1" fillId="0" borderId="4" xfId="0" applyFont="1" applyBorder="1" applyAlignment="1">
      <alignment horizontal="left" vertical="center" wrapText="1"/>
    </xf>
    <xf numFmtId="0" fontId="13" fillId="0" borderId="1" xfId="0" applyFont="1" applyFill="1" applyBorder="1"/>
    <xf numFmtId="0" fontId="13" fillId="0" borderId="4" xfId="0" applyFont="1" applyFill="1" applyBorder="1"/>
    <xf numFmtId="0" fontId="13" fillId="0" borderId="4" xfId="0" applyFont="1" applyFill="1" applyBorder="1" applyAlignment="1">
      <alignment horizontal="left"/>
    </xf>
    <xf numFmtId="0" fontId="1" fillId="0" borderId="1" xfId="0" applyFont="1" applyBorder="1" applyAlignment="1"/>
    <xf numFmtId="43" fontId="1" fillId="0" borderId="1" xfId="1" applyFont="1" applyBorder="1" applyAlignment="1"/>
    <xf numFmtId="43" fontId="1" fillId="2" borderId="1" xfId="1" applyFont="1" applyFill="1" applyBorder="1" applyAlignment="1">
      <alignment horizontal="center" wrapText="1"/>
    </xf>
    <xf numFmtId="0" fontId="1" fillId="6"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Fill="1" applyBorder="1" applyAlignment="1"/>
    <xf numFmtId="43" fontId="0" fillId="0" borderId="1" xfId="1" applyFont="1" applyFill="1" applyBorder="1" applyAlignment="1">
      <alignment horizontal="right"/>
    </xf>
    <xf numFmtId="43" fontId="1" fillId="0" borderId="0" xfId="1" applyFont="1" applyBorder="1" applyAlignment="1"/>
    <xf numFmtId="43" fontId="0" fillId="0" borderId="0" xfId="1" applyFont="1" applyBorder="1" applyAlignment="1">
      <alignment horizontal="right"/>
    </xf>
    <xf numFmtId="43" fontId="1" fillId="0" borderId="0" xfId="1" applyFont="1" applyBorder="1" applyAlignment="1">
      <alignment horizontal="right"/>
    </xf>
    <xf numFmtId="43" fontId="9" fillId="0" borderId="1" xfId="1" applyFont="1" applyFill="1" applyBorder="1" applyAlignment="1">
      <alignment vertical="center" wrapText="1"/>
    </xf>
    <xf numFmtId="0" fontId="7" fillId="0" borderId="0" xfId="0" applyFont="1"/>
    <xf numFmtId="43" fontId="7" fillId="7" borderId="0" xfId="1" applyFont="1" applyFill="1"/>
    <xf numFmtId="43" fontId="7" fillId="7" borderId="0" xfId="0" applyNumberFormat="1" applyFont="1" applyFill="1"/>
    <xf numFmtId="0" fontId="7" fillId="4" borderId="0" xfId="0" applyFont="1" applyFill="1"/>
    <xf numFmtId="0" fontId="7" fillId="7" borderId="0" xfId="0" applyFont="1" applyFill="1"/>
    <xf numFmtId="4" fontId="0" fillId="0" borderId="0" xfId="0" applyNumberFormat="1"/>
    <xf numFmtId="43" fontId="1" fillId="0" borderId="0" xfId="1" applyFont="1" applyBorder="1" applyAlignment="1">
      <alignment horizontal="left"/>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4" fontId="0" fillId="0" borderId="1" xfId="0" applyNumberFormat="1" applyBorder="1"/>
    <xf numFmtId="0" fontId="0" fillId="0" borderId="0" xfId="0" applyFill="1"/>
    <xf numFmtId="0" fontId="7" fillId="0" borderId="1" xfId="0" applyFont="1" applyBorder="1" applyAlignment="1">
      <alignment horizontal="center" vertical="center"/>
    </xf>
    <xf numFmtId="0" fontId="9" fillId="0" borderId="1" xfId="0" applyFont="1" applyBorder="1"/>
    <xf numFmtId="0" fontId="7" fillId="0" borderId="1" xfId="0" applyFont="1" applyBorder="1"/>
    <xf numFmtId="0" fontId="9" fillId="0" borderId="1" xfId="0" applyFont="1" applyFill="1" applyBorder="1" applyAlignment="1">
      <alignment horizontal="left" vertical="center" wrapText="1"/>
    </xf>
    <xf numFmtId="0" fontId="7" fillId="0" borderId="1" xfId="0" applyFont="1" applyFill="1" applyBorder="1"/>
    <xf numFmtId="0" fontId="0" fillId="0" borderId="4" xfId="0" applyFill="1" applyBorder="1"/>
    <xf numFmtId="0" fontId="0" fillId="0" borderId="0" xfId="0" applyAlignment="1">
      <alignment horizontal="center" wrapText="1"/>
    </xf>
    <xf numFmtId="43" fontId="15" fillId="0" borderId="7" xfId="0" applyNumberFormat="1" applyFont="1" applyFill="1" applyBorder="1"/>
    <xf numFmtId="0" fontId="9" fillId="0" borderId="1" xfId="0" applyFont="1" applyFill="1" applyBorder="1"/>
    <xf numFmtId="0" fontId="0" fillId="0" borderId="1" xfId="0" applyBorder="1"/>
    <xf numFmtId="0" fontId="1" fillId="0" borderId="1" xfId="0" applyFont="1" applyFill="1" applyBorder="1" applyAlignment="1">
      <alignment wrapText="1"/>
    </xf>
    <xf numFmtId="4" fontId="8" fillId="0" borderId="1" xfId="0" applyNumberFormat="1" applyFont="1" applyBorder="1"/>
    <xf numFmtId="43" fontId="2" fillId="0" borderId="1" xfId="1" applyFont="1" applyBorder="1" applyAlignment="1">
      <alignment horizontal="right"/>
    </xf>
    <xf numFmtId="4" fontId="1" fillId="0" borderId="1" xfId="0" applyNumberFormat="1" applyFont="1" applyBorder="1"/>
    <xf numFmtId="43" fontId="1" fillId="0" borderId="1" xfId="1" applyFont="1" applyBorder="1"/>
    <xf numFmtId="0" fontId="0" fillId="0" borderId="0" xfId="0" applyBorder="1" applyAlignment="1">
      <alignment horizontal="center" vertical="center"/>
    </xf>
    <xf numFmtId="43" fontId="1" fillId="0" borderId="0" xfId="1" applyFont="1" applyBorder="1"/>
    <xf numFmtId="0" fontId="0" fillId="0" borderId="0" xfId="0" applyBorder="1"/>
    <xf numFmtId="43" fontId="6" fillId="0" borderId="0" xfId="1" applyFont="1"/>
    <xf numFmtId="43" fontId="1" fillId="3" borderId="1" xfId="1" applyFont="1" applyFill="1" applyBorder="1" applyAlignment="1">
      <alignment horizontal="right"/>
    </xf>
    <xf numFmtId="43" fontId="9" fillId="3" borderId="1" xfId="1" applyFont="1" applyFill="1" applyBorder="1" applyAlignment="1">
      <alignment horizontal="right"/>
    </xf>
    <xf numFmtId="43" fontId="16" fillId="0" borderId="1" xfId="0" applyNumberFormat="1" applyFont="1" applyFill="1" applyBorder="1"/>
    <xf numFmtId="43" fontId="16" fillId="0" borderId="7" xfId="0" applyNumberFormat="1" applyFont="1" applyFill="1" applyBorder="1"/>
    <xf numFmtId="43" fontId="9" fillId="3" borderId="1" xfId="1" applyFont="1" applyFill="1" applyBorder="1" applyAlignment="1">
      <alignment vertical="center"/>
    </xf>
    <xf numFmtId="0" fontId="1" fillId="3" borderId="1" xfId="0" applyFont="1" applyFill="1" applyBorder="1" applyAlignment="1"/>
    <xf numFmtId="0" fontId="1" fillId="3" borderId="1" xfId="0" applyFont="1" applyFill="1" applyBorder="1" applyAlignment="1">
      <alignment wrapText="1"/>
    </xf>
    <xf numFmtId="0" fontId="7" fillId="3" borderId="1" xfId="0" applyFont="1" applyFill="1" applyBorder="1"/>
    <xf numFmtId="0" fontId="2" fillId="2" borderId="1" xfId="0" applyFont="1" applyFill="1" applyBorder="1" applyAlignment="1">
      <alignment horizontal="center" vertical="center"/>
    </xf>
    <xf numFmtId="43" fontId="15" fillId="0" borderId="1" xfId="0" applyNumberFormat="1" applyFont="1" applyFill="1" applyBorder="1"/>
    <xf numFmtId="0" fontId="2" fillId="2" borderId="1" xfId="0" applyFont="1" applyFill="1" applyBorder="1" applyAlignment="1">
      <alignment horizontal="center" vertical="center"/>
    </xf>
    <xf numFmtId="43" fontId="9" fillId="0" borderId="4" xfId="1" applyFont="1" applyFill="1" applyBorder="1" applyAlignment="1">
      <alignment horizontal="right" vertical="center"/>
    </xf>
    <xf numFmtId="43" fontId="1" fillId="2" borderId="12" xfId="1" applyFont="1" applyFill="1" applyBorder="1" applyAlignment="1">
      <alignment horizontal="center" wrapText="1"/>
    </xf>
    <xf numFmtId="0" fontId="2" fillId="2" borderId="11" xfId="0" applyFont="1" applyFill="1" applyBorder="1" applyAlignment="1">
      <alignment horizontal="center" vertical="center"/>
    </xf>
    <xf numFmtId="43" fontId="2" fillId="2" borderId="12" xfId="1" applyFont="1" applyFill="1" applyBorder="1" applyAlignment="1">
      <alignment horizontal="right"/>
    </xf>
    <xf numFmtId="43" fontId="1" fillId="3" borderId="12" xfId="1" applyFont="1" applyFill="1" applyBorder="1" applyAlignment="1">
      <alignment horizontal="right"/>
    </xf>
    <xf numFmtId="0" fontId="0" fillId="0" borderId="11" xfId="0" applyBorder="1" applyAlignment="1">
      <alignment horizontal="center" vertical="center"/>
    </xf>
    <xf numFmtId="43" fontId="16" fillId="0" borderId="12" xfId="0" applyNumberFormat="1" applyFont="1" applyFill="1" applyBorder="1"/>
    <xf numFmtId="43" fontId="15" fillId="0" borderId="12" xfId="0" applyNumberFormat="1" applyFont="1" applyFill="1" applyBorder="1"/>
    <xf numFmtId="0" fontId="7" fillId="0" borderId="11" xfId="0" applyFont="1" applyFill="1" applyBorder="1" applyAlignment="1">
      <alignment horizontal="center" vertical="center" wrapText="1"/>
    </xf>
    <xf numFmtId="43" fontId="1" fillId="0" borderId="12" xfId="1" applyFont="1" applyFill="1" applyBorder="1" applyAlignment="1">
      <alignment horizontal="right" vertical="center"/>
    </xf>
    <xf numFmtId="0" fontId="0" fillId="0" borderId="11" xfId="0" applyFont="1" applyFill="1" applyBorder="1" applyAlignment="1">
      <alignment horizontal="center" vertical="center" wrapText="1"/>
    </xf>
    <xf numFmtId="43" fontId="1" fillId="3" borderId="12" xfId="1" applyFont="1" applyFill="1" applyBorder="1" applyAlignment="1">
      <alignment horizontal="right" vertical="center"/>
    </xf>
    <xf numFmtId="4" fontId="0" fillId="0" borderId="12" xfId="0" applyNumberFormat="1" applyFont="1" applyFill="1" applyBorder="1"/>
    <xf numFmtId="43" fontId="9" fillId="0" borderId="12" xfId="1" applyFont="1" applyFill="1" applyBorder="1" applyAlignment="1">
      <alignment horizontal="right" vertical="center"/>
    </xf>
    <xf numFmtId="4" fontId="0" fillId="0" borderId="12" xfId="0" applyNumberFormat="1" applyBorder="1"/>
    <xf numFmtId="0" fontId="7" fillId="0" borderId="11" xfId="0" applyFont="1" applyBorder="1" applyAlignment="1">
      <alignment horizontal="center" vertical="center"/>
    </xf>
    <xf numFmtId="4" fontId="1" fillId="0" borderId="13" xfId="0" applyNumberFormat="1" applyFont="1" applyFill="1" applyBorder="1" applyAlignment="1">
      <alignment horizontal="right"/>
    </xf>
    <xf numFmtId="43" fontId="1" fillId="0" borderId="12" xfId="1" applyFont="1" applyBorder="1" applyAlignment="1">
      <alignment horizontal="right"/>
    </xf>
    <xf numFmtId="4" fontId="8" fillId="0" borderId="12" xfId="0" applyNumberFormat="1" applyFont="1" applyBorder="1"/>
    <xf numFmtId="4" fontId="1" fillId="0" borderId="12" xfId="0" applyNumberFormat="1" applyFont="1" applyBorder="1"/>
    <xf numFmtId="43" fontId="1" fillId="0" borderId="12" xfId="1" applyFont="1" applyFill="1" applyBorder="1" applyAlignment="1">
      <alignment horizontal="right"/>
    </xf>
    <xf numFmtId="43" fontId="9" fillId="0" borderId="12" xfId="1" applyFont="1" applyFill="1" applyBorder="1" applyAlignment="1">
      <alignment horizontal="right"/>
    </xf>
    <xf numFmtId="43" fontId="0" fillId="0" borderId="12" xfId="1" applyFont="1" applyBorder="1"/>
    <xf numFmtId="43" fontId="1" fillId="0" borderId="12" xfId="1" applyFont="1" applyBorder="1"/>
    <xf numFmtId="0" fontId="0" fillId="0" borderId="14" xfId="0" applyBorder="1" applyAlignment="1">
      <alignment horizontal="center" vertical="center"/>
    </xf>
    <xf numFmtId="0" fontId="1" fillId="0" borderId="14" xfId="0" applyFont="1" applyFill="1" applyBorder="1" applyAlignment="1">
      <alignment wrapText="1"/>
    </xf>
    <xf numFmtId="43" fontId="1" fillId="0" borderId="14" xfId="1" applyFont="1" applyBorder="1"/>
    <xf numFmtId="43" fontId="1" fillId="0" borderId="15" xfId="1" applyFont="1" applyBorder="1"/>
    <xf numFmtId="0" fontId="1" fillId="2" borderId="11" xfId="0" applyFont="1" applyFill="1" applyBorder="1" applyAlignment="1">
      <alignment horizontal="center" vertical="center"/>
    </xf>
    <xf numFmtId="0" fontId="0" fillId="3" borderId="11" xfId="0" applyFill="1" applyBorder="1" applyAlignment="1">
      <alignment horizontal="center" vertical="center"/>
    </xf>
    <xf numFmtId="0" fontId="7" fillId="0" borderId="4" xfId="0" applyFont="1" applyFill="1" applyBorder="1" applyAlignment="1">
      <alignment horizontal="center" vertical="center" wrapText="1"/>
    </xf>
    <xf numFmtId="4" fontId="0" fillId="0" borderId="16" xfId="0" applyNumberFormat="1" applyBorder="1"/>
    <xf numFmtId="43" fontId="15" fillId="0" borderId="0" xfId="0" applyNumberFormat="1" applyFont="1" applyFill="1" applyBorder="1"/>
    <xf numFmtId="4" fontId="1" fillId="0" borderId="16" xfId="0" applyNumberFormat="1" applyFont="1" applyBorder="1"/>
    <xf numFmtId="0" fontId="0" fillId="9" borderId="11" xfId="0" applyFill="1" applyBorder="1" applyAlignment="1">
      <alignment horizontal="center" vertical="center"/>
    </xf>
    <xf numFmtId="0" fontId="0" fillId="9" borderId="1" xfId="0" applyFill="1" applyBorder="1" applyAlignment="1">
      <alignment horizontal="center" vertical="center"/>
    </xf>
    <xf numFmtId="0" fontId="1" fillId="9" borderId="1" xfId="0" applyFont="1" applyFill="1" applyBorder="1" applyAlignment="1">
      <alignment horizontal="center" vertical="center" wrapText="1"/>
    </xf>
    <xf numFmtId="43" fontId="2" fillId="9" borderId="1" xfId="1" applyFont="1" applyFill="1" applyBorder="1" applyAlignment="1">
      <alignment horizontal="right" vertical="center"/>
    </xf>
    <xf numFmtId="43" fontId="2" fillId="9" borderId="12" xfId="1" applyFont="1" applyFill="1" applyBorder="1" applyAlignment="1">
      <alignment horizontal="right" vertical="center"/>
    </xf>
    <xf numFmtId="0" fontId="10" fillId="0" borderId="0" xfId="0" applyFont="1" applyBorder="1" applyAlignment="1">
      <alignment horizontal="center" vertical="center"/>
    </xf>
    <xf numFmtId="0" fontId="0" fillId="2" borderId="11" xfId="0" applyFill="1" applyBorder="1" applyAlignment="1">
      <alignment horizontal="center" vertical="center"/>
    </xf>
    <xf numFmtId="0" fontId="2" fillId="2" borderId="1"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43" fontId="1" fillId="2" borderId="1" xfId="1" applyFont="1" applyFill="1" applyBorder="1" applyAlignment="1">
      <alignment horizontal="center"/>
    </xf>
    <xf numFmtId="43" fontId="1" fillId="2" borderId="12" xfId="1" applyFont="1" applyFill="1" applyBorder="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0" fillId="0" borderId="6" xfId="0" applyFont="1" applyBorder="1" applyAlignment="1">
      <alignment horizontal="center" vertical="center"/>
    </xf>
    <xf numFmtId="0" fontId="2" fillId="5"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2" xfId="1" applyNumberFormat="1" applyFont="1" applyFill="1" applyBorder="1" applyAlignment="1">
      <alignment horizontal="center" vertical="center"/>
    </xf>
    <xf numFmtId="0" fontId="0" fillId="2" borderId="3" xfId="1" applyNumberFormat="1" applyFont="1" applyFill="1" applyBorder="1" applyAlignment="1">
      <alignment horizontal="center" vertical="center"/>
    </xf>
    <xf numFmtId="43" fontId="9" fillId="0" borderId="1" xfId="1" applyFont="1" applyBorder="1" applyAlignment="1">
      <alignment horizontal="right"/>
    </xf>
  </cellXfs>
  <cellStyles count="5">
    <cellStyle name="Comma" xfId="1" builtinId="3"/>
    <cellStyle name="Normal" xfId="0" builtinId="0"/>
    <cellStyle name="Normal 2" xfId="3"/>
    <cellStyle name="Normal 2 2" xfId="2"/>
    <cellStyle name="Presje 2" xfId="4"/>
  </cellStyles>
  <dxfs count="0"/>
  <tableStyles count="0" defaultTableStyle="TableStyleMedium2" defaultPivotStyle="PivotStyleLight16"/>
  <colors>
    <mruColors>
      <color rgb="FF7D7D7D"/>
      <color rgb="FF808080"/>
      <color rgb="FFA7A7A7"/>
      <color rgb="FFDCE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1714499</xdr:colOff>
      <xdr:row>0</xdr:row>
      <xdr:rowOff>74544</xdr:rowOff>
    </xdr:from>
    <xdr:to>
      <xdr:col>2</xdr:col>
      <xdr:colOff>2484782</xdr:colOff>
      <xdr:row>0</xdr:row>
      <xdr:rowOff>1093304</xdr:rowOff>
    </xdr:to>
    <xdr:pic>
      <xdr:nvPicPr>
        <xdr:cNvPr id="2" name="Picture 1"/>
        <xdr:cNvPicPr>
          <a:picLocks noChangeAspect="1"/>
        </xdr:cNvPicPr>
      </xdr:nvPicPr>
      <xdr:blipFill rotWithShape="1">
        <a:blip xmlns:r="http://schemas.openxmlformats.org/officeDocument/2006/relationships" r:embed="rId1"/>
        <a:srcRect l="27943" t="16718" r="21457" b="16798"/>
        <a:stretch/>
      </xdr:blipFill>
      <xdr:spPr>
        <a:xfrm>
          <a:off x="2691847" y="74544"/>
          <a:ext cx="770283" cy="1018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5"/>
  <sheetViews>
    <sheetView tabSelected="1" view="pageBreakPreview" zoomScale="115" zoomScaleNormal="100" zoomScaleSheetLayoutView="115" workbookViewId="0">
      <pane ySplit="5" topLeftCell="A27" activePane="bottomLeft" state="frozen"/>
      <selection pane="bottomLeft" activeCell="D41" sqref="D41"/>
    </sheetView>
  </sheetViews>
  <sheetFormatPr defaultRowHeight="15.75" x14ac:dyDescent="0.25"/>
  <cols>
    <col min="1" max="1" width="4.85546875" style="33" customWidth="1"/>
    <col min="2" max="2" width="9.85546875" style="33" customWidth="1"/>
    <col min="3" max="3" width="69.85546875" customWidth="1"/>
    <col min="4" max="5" width="16.28515625" style="2" bestFit="1" customWidth="1"/>
    <col min="6" max="6" width="16.5703125" style="2" customWidth="1"/>
    <col min="7" max="7" width="17.42578125" customWidth="1"/>
    <col min="8" max="8" width="15" customWidth="1"/>
    <col min="9" max="9" width="17.85546875" customWidth="1"/>
  </cols>
  <sheetData>
    <row r="1" spans="1:9" ht="87.75" customHeight="1" thickBot="1" x14ac:dyDescent="0.3">
      <c r="C1" s="164" t="s">
        <v>0</v>
      </c>
      <c r="D1" s="164"/>
      <c r="E1" s="164"/>
    </row>
    <row r="2" spans="1:9" ht="20.25" customHeight="1" x14ac:dyDescent="0.25">
      <c r="A2" s="167" t="s">
        <v>269</v>
      </c>
      <c r="B2" s="168"/>
      <c r="C2" s="168"/>
      <c r="D2" s="168"/>
      <c r="E2" s="168"/>
      <c r="F2" s="169"/>
    </row>
    <row r="3" spans="1:9" x14ac:dyDescent="0.25">
      <c r="A3" s="165"/>
      <c r="B3" s="172" t="s">
        <v>212</v>
      </c>
      <c r="C3" s="166" t="s">
        <v>2</v>
      </c>
      <c r="D3" s="170"/>
      <c r="E3" s="170"/>
      <c r="F3" s="171"/>
    </row>
    <row r="4" spans="1:9" ht="31.5" customHeight="1" x14ac:dyDescent="0.25">
      <c r="A4" s="165"/>
      <c r="B4" s="173"/>
      <c r="C4" s="166"/>
      <c r="D4" s="75" t="s">
        <v>213</v>
      </c>
      <c r="E4" s="75" t="s">
        <v>221</v>
      </c>
      <c r="F4" s="126" t="s">
        <v>257</v>
      </c>
      <c r="G4" s="101" t="s">
        <v>213</v>
      </c>
      <c r="H4" s="101" t="s">
        <v>221</v>
      </c>
      <c r="I4" s="101" t="s">
        <v>257</v>
      </c>
    </row>
    <row r="5" spans="1:9" ht="31.5" x14ac:dyDescent="0.25">
      <c r="A5" s="159" t="s">
        <v>1</v>
      </c>
      <c r="B5" s="160"/>
      <c r="C5" s="161" t="s">
        <v>268</v>
      </c>
      <c r="D5" s="162">
        <f>D6+D8+D15+D61+D65+D74+D76+D80+D82+D84+D93+D95+D59+D10</f>
        <v>12642608</v>
      </c>
      <c r="E5" s="162">
        <f>E6+E8+E15+E61+E65+E74+E76+E80+E82+E84+E93+E95+E59+E10</f>
        <v>14301327</v>
      </c>
      <c r="F5" s="163">
        <f>F6+F8+F15+F61+F65+F74+F76+F80+F82+F84+F93+F95+F59+F10</f>
        <v>15964829</v>
      </c>
      <c r="G5" s="113">
        <v>12642608</v>
      </c>
      <c r="H5" s="113">
        <v>14301327</v>
      </c>
      <c r="I5" s="113">
        <f>15614463+350366</f>
        <v>15964829</v>
      </c>
    </row>
    <row r="6" spans="1:9" x14ac:dyDescent="0.25">
      <c r="A6" s="127"/>
      <c r="B6" s="122"/>
      <c r="C6" s="1" t="s">
        <v>4</v>
      </c>
      <c r="D6" s="20">
        <f>SUM(D7:D7)</f>
        <v>150000</v>
      </c>
      <c r="E6" s="20">
        <f t="shared" ref="E6:F6" si="0">SUM(E7:E7)</f>
        <v>0</v>
      </c>
      <c r="F6" s="128">
        <f t="shared" si="0"/>
        <v>0</v>
      </c>
      <c r="G6" s="4">
        <f>G5-D5</f>
        <v>0</v>
      </c>
      <c r="H6" s="4">
        <f t="shared" ref="H6" si="1">H5-E5</f>
        <v>0</v>
      </c>
      <c r="I6" s="4">
        <f>I5-F5</f>
        <v>0</v>
      </c>
    </row>
    <row r="7" spans="1:9" s="94" customFormat="1" ht="15" customHeight="1" x14ac:dyDescent="0.25">
      <c r="A7" s="154">
        <v>1</v>
      </c>
      <c r="B7" s="34"/>
      <c r="C7" s="120" t="s">
        <v>279</v>
      </c>
      <c r="D7" s="114">
        <v>150000</v>
      </c>
      <c r="E7" s="114"/>
      <c r="F7" s="129"/>
    </row>
    <row r="8" spans="1:9" ht="15.6" x14ac:dyDescent="0.3">
      <c r="A8" s="127"/>
      <c r="B8" s="122"/>
      <c r="C8" s="1" t="s">
        <v>3</v>
      </c>
      <c r="D8" s="20">
        <f>SUM(D9:D9)</f>
        <v>307897</v>
      </c>
      <c r="E8" s="20">
        <f t="shared" ref="E8:F8" si="2">SUM(E9:E9)</f>
        <v>555327</v>
      </c>
      <c r="F8" s="20">
        <f t="shared" si="2"/>
        <v>4600884</v>
      </c>
    </row>
    <row r="9" spans="1:9" x14ac:dyDescent="0.25">
      <c r="A9" s="130">
        <v>1</v>
      </c>
      <c r="B9" s="5">
        <v>41023</v>
      </c>
      <c r="C9" s="64" t="s">
        <v>226</v>
      </c>
      <c r="D9" s="102">
        <f>300000+10067-2170</f>
        <v>307897</v>
      </c>
      <c r="E9" s="117">
        <f>1985327-660000-510000-260000</f>
        <v>555327</v>
      </c>
      <c r="F9" s="131">
        <v>4600884</v>
      </c>
    </row>
    <row r="10" spans="1:9" x14ac:dyDescent="0.25">
      <c r="A10" s="124"/>
      <c r="B10" s="122"/>
      <c r="C10" s="1" t="s">
        <v>8</v>
      </c>
      <c r="D10" s="20">
        <f>D11+D12+D13+D14</f>
        <v>700000</v>
      </c>
      <c r="E10" s="20">
        <f t="shared" ref="E10:F10" si="3">E11+E12+E13+E14</f>
        <v>550000</v>
      </c>
      <c r="F10" s="20">
        <f t="shared" si="3"/>
        <v>550000</v>
      </c>
    </row>
    <row r="11" spans="1:9" x14ac:dyDescent="0.25">
      <c r="A11" s="130">
        <v>1</v>
      </c>
      <c r="B11" s="15">
        <v>52966</v>
      </c>
      <c r="C11" s="13" t="s">
        <v>293</v>
      </c>
      <c r="D11" s="123">
        <v>250000</v>
      </c>
      <c r="E11" s="123">
        <v>200000</v>
      </c>
      <c r="F11" s="132">
        <v>200000</v>
      </c>
    </row>
    <row r="12" spans="1:9" x14ac:dyDescent="0.25">
      <c r="A12" s="130">
        <v>2</v>
      </c>
      <c r="B12" s="55">
        <v>52975</v>
      </c>
      <c r="C12" s="13" t="s">
        <v>294</v>
      </c>
      <c r="D12" s="123">
        <v>150000</v>
      </c>
      <c r="E12" s="123">
        <v>100000</v>
      </c>
      <c r="F12" s="132">
        <v>100000</v>
      </c>
      <c r="H12" s="157"/>
    </row>
    <row r="13" spans="1:9" x14ac:dyDescent="0.25">
      <c r="A13" s="130">
        <v>3</v>
      </c>
      <c r="B13" s="15">
        <v>52998</v>
      </c>
      <c r="C13" s="13" t="s">
        <v>295</v>
      </c>
      <c r="D13" s="123">
        <v>250000</v>
      </c>
      <c r="E13" s="123">
        <v>250000</v>
      </c>
      <c r="F13" s="132">
        <v>250000</v>
      </c>
    </row>
    <row r="14" spans="1:9" x14ac:dyDescent="0.25">
      <c r="A14" s="130">
        <v>4</v>
      </c>
      <c r="B14" s="15">
        <v>47977</v>
      </c>
      <c r="C14" s="13" t="s">
        <v>296</v>
      </c>
      <c r="D14" s="123">
        <v>50000</v>
      </c>
      <c r="E14" s="116"/>
      <c r="F14" s="131"/>
    </row>
    <row r="15" spans="1:9" ht="15.6" x14ac:dyDescent="0.3">
      <c r="A15" s="127"/>
      <c r="B15" s="122"/>
      <c r="C15" s="1" t="s">
        <v>292</v>
      </c>
      <c r="D15" s="20">
        <f>SUM(D16:D58)</f>
        <v>6508988</v>
      </c>
      <c r="E15" s="20">
        <f t="shared" ref="E15:F15" si="4">SUM(E16:E58)</f>
        <v>8480000</v>
      </c>
      <c r="F15" s="20">
        <f t="shared" si="4"/>
        <v>6507000</v>
      </c>
      <c r="G15" s="4"/>
    </row>
    <row r="16" spans="1:9" s="94" customFormat="1" x14ac:dyDescent="0.25">
      <c r="A16" s="133">
        <v>1</v>
      </c>
      <c r="B16" s="55">
        <v>52955</v>
      </c>
      <c r="C16" s="13" t="s">
        <v>267</v>
      </c>
      <c r="D16" s="23">
        <v>350000</v>
      </c>
      <c r="E16" s="23">
        <f>200000+300000</f>
        <v>500000</v>
      </c>
      <c r="F16" s="134">
        <v>500000</v>
      </c>
    </row>
    <row r="17" spans="1:6" s="94" customFormat="1" x14ac:dyDescent="0.25">
      <c r="A17" s="133">
        <v>2</v>
      </c>
      <c r="B17" s="55">
        <v>52984</v>
      </c>
      <c r="C17" s="13" t="s">
        <v>281</v>
      </c>
      <c r="D17" s="23">
        <v>50000</v>
      </c>
      <c r="E17" s="23">
        <v>50000</v>
      </c>
      <c r="F17" s="134">
        <v>50000</v>
      </c>
    </row>
    <row r="18" spans="1:6" s="94" customFormat="1" ht="15" customHeight="1" x14ac:dyDescent="0.25">
      <c r="A18" s="133">
        <v>3</v>
      </c>
      <c r="B18" s="55">
        <v>52989</v>
      </c>
      <c r="C18" s="13" t="s">
        <v>265</v>
      </c>
      <c r="D18" s="23">
        <v>50000</v>
      </c>
      <c r="E18" s="23">
        <v>50000</v>
      </c>
      <c r="F18" s="134">
        <v>50000</v>
      </c>
    </row>
    <row r="19" spans="1:6" s="94" customFormat="1" ht="18" customHeight="1" x14ac:dyDescent="0.25">
      <c r="A19" s="133">
        <v>4</v>
      </c>
      <c r="B19" s="55">
        <v>53018</v>
      </c>
      <c r="C19" s="13" t="s">
        <v>266</v>
      </c>
      <c r="D19" s="23">
        <v>250000</v>
      </c>
      <c r="E19" s="23">
        <v>300000</v>
      </c>
      <c r="F19" s="134">
        <v>300000</v>
      </c>
    </row>
    <row r="20" spans="1:6" s="94" customFormat="1" ht="15" customHeight="1" x14ac:dyDescent="0.25">
      <c r="A20" s="133">
        <v>5</v>
      </c>
      <c r="B20" s="55">
        <v>48088</v>
      </c>
      <c r="C20" s="13" t="s">
        <v>209</v>
      </c>
      <c r="D20" s="23"/>
      <c r="E20" s="23">
        <v>150000</v>
      </c>
      <c r="F20" s="134">
        <v>150000</v>
      </c>
    </row>
    <row r="21" spans="1:6" s="94" customFormat="1" ht="15" customHeight="1" x14ac:dyDescent="0.25">
      <c r="A21" s="133">
        <v>6</v>
      </c>
      <c r="B21" s="55">
        <v>49659</v>
      </c>
      <c r="C21" s="13" t="s">
        <v>210</v>
      </c>
      <c r="D21" s="23">
        <v>74000</v>
      </c>
      <c r="E21" s="23"/>
      <c r="F21" s="134"/>
    </row>
    <row r="22" spans="1:6" s="94" customFormat="1" ht="15" customHeight="1" x14ac:dyDescent="0.3">
      <c r="A22" s="133">
        <v>7</v>
      </c>
      <c r="B22" s="55">
        <v>50723</v>
      </c>
      <c r="C22" s="13" t="s">
        <v>211</v>
      </c>
      <c r="D22" s="23">
        <v>100000</v>
      </c>
      <c r="E22" s="23"/>
      <c r="F22" s="134"/>
    </row>
    <row r="23" spans="1:6" s="94" customFormat="1" ht="15" customHeight="1" x14ac:dyDescent="0.25">
      <c r="A23" s="133">
        <v>8</v>
      </c>
      <c r="B23" s="55">
        <v>51745</v>
      </c>
      <c r="C23" s="13" t="s">
        <v>282</v>
      </c>
      <c r="D23" s="23">
        <v>200000</v>
      </c>
      <c r="E23" s="23">
        <v>2200000</v>
      </c>
      <c r="F23" s="134">
        <v>1557000</v>
      </c>
    </row>
    <row r="24" spans="1:6" s="94" customFormat="1" ht="15" customHeight="1" x14ac:dyDescent="0.25">
      <c r="A24" s="133">
        <v>9</v>
      </c>
      <c r="B24" s="15">
        <v>51746</v>
      </c>
      <c r="C24" s="13" t="s">
        <v>214</v>
      </c>
      <c r="D24" s="23">
        <v>2300000</v>
      </c>
      <c r="E24" s="23">
        <v>600000</v>
      </c>
      <c r="F24" s="134"/>
    </row>
    <row r="25" spans="1:6" s="94" customFormat="1" ht="15" customHeight="1" x14ac:dyDescent="0.25">
      <c r="A25" s="133">
        <v>10</v>
      </c>
      <c r="B25" s="55">
        <v>51747</v>
      </c>
      <c r="C25" s="118" t="s">
        <v>215</v>
      </c>
      <c r="D25" s="18">
        <v>100000</v>
      </c>
      <c r="E25" s="18">
        <v>100000</v>
      </c>
      <c r="F25" s="136">
        <v>100000</v>
      </c>
    </row>
    <row r="26" spans="1:6" s="94" customFormat="1" ht="15" customHeight="1" x14ac:dyDescent="0.25">
      <c r="A26" s="133">
        <v>11</v>
      </c>
      <c r="B26" s="55">
        <v>47940</v>
      </c>
      <c r="C26" s="13" t="s">
        <v>216</v>
      </c>
      <c r="D26" s="23">
        <v>500000</v>
      </c>
      <c r="E26" s="23">
        <v>500000</v>
      </c>
      <c r="F26" s="134"/>
    </row>
    <row r="27" spans="1:6" s="94" customFormat="1" ht="15" customHeight="1" x14ac:dyDescent="0.3">
      <c r="A27" s="133">
        <v>12</v>
      </c>
      <c r="B27" s="55"/>
      <c r="C27" s="13" t="s">
        <v>276</v>
      </c>
      <c r="D27" s="23"/>
      <c r="E27" s="23">
        <v>500000</v>
      </c>
      <c r="F27" s="134">
        <v>1000000</v>
      </c>
    </row>
    <row r="28" spans="1:6" s="94" customFormat="1" ht="15" customHeight="1" x14ac:dyDescent="0.25">
      <c r="A28" s="133">
        <v>13</v>
      </c>
      <c r="B28" s="15">
        <v>51748</v>
      </c>
      <c r="C28" s="13" t="s">
        <v>217</v>
      </c>
      <c r="D28" s="23">
        <v>50000</v>
      </c>
      <c r="E28" s="23">
        <v>2000000</v>
      </c>
      <c r="F28" s="134">
        <v>2000000</v>
      </c>
    </row>
    <row r="29" spans="1:6" s="94" customFormat="1" ht="15" customHeight="1" x14ac:dyDescent="0.25">
      <c r="A29" s="133">
        <v>14</v>
      </c>
      <c r="B29" s="55">
        <v>51755</v>
      </c>
      <c r="C29" s="13" t="s">
        <v>220</v>
      </c>
      <c r="D29" s="25">
        <v>300000</v>
      </c>
      <c r="E29" s="23">
        <v>300000</v>
      </c>
      <c r="F29" s="134">
        <v>500000</v>
      </c>
    </row>
    <row r="30" spans="1:6" s="94" customFormat="1" ht="15" customHeight="1" x14ac:dyDescent="0.25">
      <c r="A30" s="133">
        <v>15</v>
      </c>
      <c r="B30" s="15">
        <v>51754</v>
      </c>
      <c r="C30" s="13" t="s">
        <v>219</v>
      </c>
      <c r="D30" s="25">
        <v>110000</v>
      </c>
      <c r="E30" s="23"/>
      <c r="F30" s="134"/>
    </row>
    <row r="31" spans="1:6" s="94" customFormat="1" x14ac:dyDescent="0.25">
      <c r="A31" s="133">
        <v>16</v>
      </c>
      <c r="B31" s="55">
        <v>52483</v>
      </c>
      <c r="C31" s="13" t="s">
        <v>233</v>
      </c>
      <c r="D31" s="25">
        <f>80000-14839</f>
        <v>65161</v>
      </c>
      <c r="E31" s="23"/>
      <c r="F31" s="134"/>
    </row>
    <row r="32" spans="1:6" s="94" customFormat="1" ht="15" customHeight="1" x14ac:dyDescent="0.25">
      <c r="A32" s="133">
        <v>17</v>
      </c>
      <c r="B32" s="55">
        <v>52485</v>
      </c>
      <c r="C32" s="13" t="s">
        <v>234</v>
      </c>
      <c r="D32" s="25">
        <v>81340</v>
      </c>
      <c r="E32" s="25"/>
      <c r="F32" s="137"/>
    </row>
    <row r="33" spans="1:7" s="94" customFormat="1" ht="15" customHeight="1" x14ac:dyDescent="0.25">
      <c r="A33" s="133">
        <v>18</v>
      </c>
      <c r="B33" s="55">
        <v>52487</v>
      </c>
      <c r="C33" s="13" t="s">
        <v>235</v>
      </c>
      <c r="D33" s="25">
        <v>119478</v>
      </c>
      <c r="E33" s="23"/>
      <c r="F33" s="137"/>
    </row>
    <row r="34" spans="1:7" s="94" customFormat="1" ht="15" customHeight="1" x14ac:dyDescent="0.25">
      <c r="A34" s="133">
        <v>19</v>
      </c>
      <c r="B34" s="55">
        <v>52496</v>
      </c>
      <c r="C34" s="13" t="s">
        <v>236</v>
      </c>
      <c r="D34" s="25">
        <f>34500+8268</f>
        <v>42768</v>
      </c>
      <c r="E34" s="23"/>
      <c r="F34" s="137"/>
    </row>
    <row r="35" spans="1:7" s="94" customFormat="1" ht="15" customHeight="1" x14ac:dyDescent="0.25">
      <c r="A35" s="133">
        <v>20</v>
      </c>
      <c r="B35" s="55">
        <v>52502</v>
      </c>
      <c r="C35" s="13" t="s">
        <v>237</v>
      </c>
      <c r="D35" s="25">
        <v>80000</v>
      </c>
      <c r="E35" s="25">
        <v>100000</v>
      </c>
      <c r="F35" s="138"/>
      <c r="G35" s="125"/>
    </row>
    <row r="36" spans="1:7" s="94" customFormat="1" ht="15" customHeight="1" x14ac:dyDescent="0.25">
      <c r="A36" s="133">
        <v>21</v>
      </c>
      <c r="B36" s="55">
        <v>52510</v>
      </c>
      <c r="C36" s="13" t="s">
        <v>238</v>
      </c>
      <c r="D36" s="25">
        <v>60000</v>
      </c>
      <c r="E36" s="25"/>
      <c r="F36" s="138"/>
    </row>
    <row r="37" spans="1:7" s="94" customFormat="1" x14ac:dyDescent="0.25">
      <c r="A37" s="133">
        <v>22</v>
      </c>
      <c r="B37" s="55">
        <v>52512</v>
      </c>
      <c r="C37" s="13" t="s">
        <v>239</v>
      </c>
      <c r="D37" s="25">
        <v>53500</v>
      </c>
      <c r="E37" s="25"/>
      <c r="F37" s="138"/>
    </row>
    <row r="38" spans="1:7" s="94" customFormat="1" ht="15" customHeight="1" x14ac:dyDescent="0.25">
      <c r="A38" s="133">
        <v>23</v>
      </c>
      <c r="B38" s="55">
        <v>52534</v>
      </c>
      <c r="C38" s="13" t="s">
        <v>240</v>
      </c>
      <c r="D38" s="25">
        <v>90000</v>
      </c>
      <c r="E38" s="25"/>
      <c r="F38" s="138"/>
    </row>
    <row r="39" spans="1:7" s="94" customFormat="1" ht="15" customHeight="1" x14ac:dyDescent="0.25">
      <c r="A39" s="133">
        <v>24</v>
      </c>
      <c r="B39" s="55">
        <v>52535</v>
      </c>
      <c r="C39" s="13" t="s">
        <v>241</v>
      </c>
      <c r="D39" s="25">
        <v>80200</v>
      </c>
      <c r="E39" s="25"/>
      <c r="F39" s="138"/>
    </row>
    <row r="40" spans="1:7" s="94" customFormat="1" ht="15" customHeight="1" x14ac:dyDescent="0.25">
      <c r="A40" s="133">
        <v>25</v>
      </c>
      <c r="B40" s="55">
        <v>52538</v>
      </c>
      <c r="C40" s="13" t="s">
        <v>242</v>
      </c>
      <c r="D40" s="25">
        <f>70000+6571</f>
        <v>76571</v>
      </c>
      <c r="E40" s="25"/>
      <c r="F40" s="138"/>
    </row>
    <row r="41" spans="1:7" s="94" customFormat="1" ht="15" customHeight="1" x14ac:dyDescent="0.25">
      <c r="A41" s="133">
        <v>26</v>
      </c>
      <c r="B41" s="55">
        <v>52553</v>
      </c>
      <c r="C41" s="13" t="s">
        <v>255</v>
      </c>
      <c r="D41" s="25">
        <v>72100</v>
      </c>
      <c r="E41" s="25"/>
      <c r="F41" s="138"/>
    </row>
    <row r="42" spans="1:7" s="94" customFormat="1" ht="15" customHeight="1" x14ac:dyDescent="0.25">
      <c r="A42" s="133">
        <v>27</v>
      </c>
      <c r="B42" s="55">
        <v>52554</v>
      </c>
      <c r="C42" s="13" t="s">
        <v>243</v>
      </c>
      <c r="D42" s="25">
        <v>105000</v>
      </c>
      <c r="E42" s="25"/>
      <c r="F42" s="138"/>
    </row>
    <row r="43" spans="1:7" s="94" customFormat="1" ht="15" customHeight="1" x14ac:dyDescent="0.25">
      <c r="A43" s="133">
        <v>28</v>
      </c>
      <c r="B43" s="55">
        <v>52576</v>
      </c>
      <c r="C43" s="13" t="s">
        <v>244</v>
      </c>
      <c r="D43" s="25">
        <v>135000</v>
      </c>
      <c r="E43" s="25"/>
      <c r="F43" s="138"/>
    </row>
    <row r="44" spans="1:7" s="94" customFormat="1" ht="15" customHeight="1" x14ac:dyDescent="0.25">
      <c r="A44" s="133">
        <v>29</v>
      </c>
      <c r="B44" s="55">
        <v>52577</v>
      </c>
      <c r="C44" s="13" t="s">
        <v>253</v>
      </c>
      <c r="D44" s="25">
        <v>96000</v>
      </c>
      <c r="E44" s="25"/>
      <c r="F44" s="138"/>
    </row>
    <row r="45" spans="1:7" s="94" customFormat="1" ht="15" customHeight="1" x14ac:dyDescent="0.25">
      <c r="A45" s="133">
        <v>30</v>
      </c>
      <c r="B45" s="55">
        <v>52599</v>
      </c>
      <c r="C45" s="13" t="s">
        <v>245</v>
      </c>
      <c r="D45" s="25">
        <v>116100</v>
      </c>
      <c r="E45" s="25"/>
      <c r="F45" s="138"/>
    </row>
    <row r="46" spans="1:7" s="94" customFormat="1" ht="15" customHeight="1" x14ac:dyDescent="0.25">
      <c r="A46" s="133">
        <v>31</v>
      </c>
      <c r="B46" s="55">
        <v>52603</v>
      </c>
      <c r="C46" s="13" t="s">
        <v>246</v>
      </c>
      <c r="D46" s="25">
        <v>65000</v>
      </c>
      <c r="E46" s="25"/>
      <c r="F46" s="138"/>
    </row>
    <row r="47" spans="1:7" s="94" customFormat="1" ht="15" customHeight="1" x14ac:dyDescent="0.25">
      <c r="A47" s="133">
        <v>32</v>
      </c>
      <c r="B47" s="55">
        <v>52606</v>
      </c>
      <c r="C47" s="13" t="s">
        <v>247</v>
      </c>
      <c r="D47" s="25">
        <v>98000</v>
      </c>
      <c r="E47" s="25"/>
      <c r="F47" s="138"/>
    </row>
    <row r="48" spans="1:7" s="94" customFormat="1" ht="15" customHeight="1" x14ac:dyDescent="0.25">
      <c r="A48" s="133">
        <v>33</v>
      </c>
      <c r="B48" s="55">
        <v>52613</v>
      </c>
      <c r="C48" s="13" t="s">
        <v>248</v>
      </c>
      <c r="D48" s="25">
        <v>38220</v>
      </c>
      <c r="E48" s="25"/>
      <c r="F48" s="138"/>
    </row>
    <row r="49" spans="1:6" s="94" customFormat="1" ht="15" customHeight="1" x14ac:dyDescent="0.25">
      <c r="A49" s="133">
        <v>34</v>
      </c>
      <c r="B49" s="55">
        <v>52648</v>
      </c>
      <c r="C49" s="13" t="s">
        <v>249</v>
      </c>
      <c r="D49" s="25">
        <v>98000</v>
      </c>
      <c r="E49" s="25"/>
      <c r="F49" s="138"/>
    </row>
    <row r="50" spans="1:6" s="94" customFormat="1" ht="15" customHeight="1" x14ac:dyDescent="0.25">
      <c r="A50" s="133">
        <v>35</v>
      </c>
      <c r="B50" s="55">
        <v>52650</v>
      </c>
      <c r="C50" s="13" t="s">
        <v>250</v>
      </c>
      <c r="D50" s="25">
        <v>36000</v>
      </c>
      <c r="E50" s="25"/>
      <c r="F50" s="138"/>
    </row>
    <row r="51" spans="1:6" s="94" customFormat="1" ht="15" customHeight="1" x14ac:dyDescent="0.25">
      <c r="A51" s="133">
        <v>36</v>
      </c>
      <c r="B51" s="55">
        <v>53025</v>
      </c>
      <c r="C51" s="13" t="s">
        <v>254</v>
      </c>
      <c r="D51" s="25">
        <v>16550</v>
      </c>
      <c r="E51" s="25"/>
      <c r="F51" s="138"/>
    </row>
    <row r="52" spans="1:6" s="94" customFormat="1" ht="15" customHeight="1" x14ac:dyDescent="0.25">
      <c r="A52" s="155"/>
      <c r="B52" s="55"/>
      <c r="C52" s="13" t="s">
        <v>297</v>
      </c>
      <c r="D52" s="25">
        <v>250000</v>
      </c>
      <c r="E52" s="25">
        <v>100000</v>
      </c>
      <c r="F52" s="138"/>
    </row>
    <row r="53" spans="1:6" s="94" customFormat="1" ht="15" customHeight="1" x14ac:dyDescent="0.25">
      <c r="A53" s="155"/>
      <c r="B53" s="55"/>
      <c r="C53" s="13" t="s">
        <v>299</v>
      </c>
      <c r="D53" s="25"/>
      <c r="E53" s="25">
        <v>300000</v>
      </c>
      <c r="F53" s="138">
        <v>100000</v>
      </c>
    </row>
    <row r="54" spans="1:6" s="94" customFormat="1" ht="15" customHeight="1" x14ac:dyDescent="0.25">
      <c r="A54" s="155"/>
      <c r="B54" s="55"/>
      <c r="C54" s="13" t="s">
        <v>300</v>
      </c>
      <c r="D54" s="25"/>
      <c r="E54" s="25">
        <v>250000</v>
      </c>
      <c r="F54" s="138">
        <v>100000</v>
      </c>
    </row>
    <row r="55" spans="1:6" s="94" customFormat="1" ht="15" customHeight="1" x14ac:dyDescent="0.25">
      <c r="A55" s="155"/>
      <c r="B55" s="55"/>
      <c r="C55" s="13" t="s">
        <v>301</v>
      </c>
      <c r="D55" s="25"/>
      <c r="E55" s="25">
        <v>250000</v>
      </c>
      <c r="F55" s="138">
        <v>100000</v>
      </c>
    </row>
    <row r="56" spans="1:6" s="94" customFormat="1" ht="15" customHeight="1" x14ac:dyDescent="0.25">
      <c r="A56" s="155"/>
      <c r="B56" s="55"/>
      <c r="C56" s="13" t="s">
        <v>302</v>
      </c>
      <c r="D56" s="25">
        <v>80000</v>
      </c>
      <c r="E56" s="25">
        <v>100000</v>
      </c>
      <c r="F56" s="138"/>
    </row>
    <row r="57" spans="1:6" s="94" customFormat="1" ht="15" customHeight="1" x14ac:dyDescent="0.25">
      <c r="A57" s="155"/>
      <c r="B57" s="55"/>
      <c r="C57" s="13" t="s">
        <v>304</v>
      </c>
      <c r="D57" s="25">
        <v>70000</v>
      </c>
      <c r="E57" s="25">
        <v>100000</v>
      </c>
      <c r="F57" s="138"/>
    </row>
    <row r="58" spans="1:6" s="94" customFormat="1" ht="15" customHeight="1" x14ac:dyDescent="0.25">
      <c r="A58" s="155"/>
      <c r="B58" s="55"/>
      <c r="C58" s="13" t="s">
        <v>305</v>
      </c>
      <c r="D58" s="25">
        <v>50000</v>
      </c>
      <c r="E58" s="25">
        <v>30000</v>
      </c>
      <c r="F58" s="138"/>
    </row>
    <row r="59" spans="1:6" s="94" customFormat="1" ht="15" customHeight="1" x14ac:dyDescent="0.25">
      <c r="A59" s="1"/>
      <c r="B59" s="1"/>
      <c r="C59" s="1" t="s">
        <v>303</v>
      </c>
      <c r="D59" s="20">
        <f>SUM(D60:D60)</f>
        <v>0</v>
      </c>
      <c r="E59" s="20">
        <f>SUM(E60:E60)</f>
        <v>0</v>
      </c>
      <c r="F59" s="128">
        <f>SUM(F60:F60)</f>
        <v>250000</v>
      </c>
    </row>
    <row r="60" spans="1:6" s="94" customFormat="1" ht="15" customHeight="1" x14ac:dyDescent="0.25">
      <c r="A60" s="135"/>
      <c r="B60" s="55">
        <v>53223</v>
      </c>
      <c r="C60" s="100" t="s">
        <v>283</v>
      </c>
      <c r="D60" s="93"/>
      <c r="E60" s="93"/>
      <c r="F60" s="139">
        <v>250000</v>
      </c>
    </row>
    <row r="61" spans="1:6" s="94" customFormat="1" ht="15" customHeight="1" x14ac:dyDescent="0.25">
      <c r="A61" s="124"/>
      <c r="B61" s="122"/>
      <c r="C61" s="1" t="s">
        <v>7</v>
      </c>
      <c r="D61" s="20">
        <f>SUM(D62:D64)</f>
        <v>400000</v>
      </c>
      <c r="E61" s="20">
        <f t="shared" ref="E61:F61" si="5">SUM(E62:E64)</f>
        <v>450000</v>
      </c>
      <c r="F61" s="20">
        <f t="shared" si="5"/>
        <v>500000</v>
      </c>
    </row>
    <row r="62" spans="1:6" s="94" customFormat="1" ht="15" customHeight="1" x14ac:dyDescent="0.25">
      <c r="A62" s="135">
        <v>1</v>
      </c>
      <c r="B62" s="5">
        <v>47862</v>
      </c>
      <c r="C62" s="9" t="s">
        <v>256</v>
      </c>
      <c r="D62" s="93">
        <v>200000</v>
      </c>
      <c r="E62" s="93">
        <v>250000</v>
      </c>
      <c r="F62" s="139">
        <v>250000</v>
      </c>
    </row>
    <row r="63" spans="1:6" s="94" customFormat="1" ht="15" customHeight="1" x14ac:dyDescent="0.25">
      <c r="A63" s="133">
        <v>2</v>
      </c>
      <c r="B63" s="95">
        <v>48148</v>
      </c>
      <c r="C63" s="99" t="s">
        <v>227</v>
      </c>
      <c r="D63" s="93">
        <v>100000</v>
      </c>
      <c r="E63" s="93">
        <v>100000</v>
      </c>
      <c r="F63" s="139">
        <v>100000</v>
      </c>
    </row>
    <row r="64" spans="1:6" ht="14.45" customHeight="1" x14ac:dyDescent="0.25">
      <c r="A64" s="133">
        <v>3</v>
      </c>
      <c r="B64" s="95">
        <v>52744</v>
      </c>
      <c r="C64" s="104" t="s">
        <v>284</v>
      </c>
      <c r="D64" s="93">
        <f>100000</f>
        <v>100000</v>
      </c>
      <c r="E64" s="93">
        <v>100000</v>
      </c>
      <c r="F64" s="139">
        <v>150000</v>
      </c>
    </row>
    <row r="65" spans="1:7" ht="15" customHeight="1" x14ac:dyDescent="0.25">
      <c r="A65" s="153"/>
      <c r="B65" s="122"/>
      <c r="C65" s="1" t="s">
        <v>5</v>
      </c>
      <c r="D65" s="20">
        <f>SUM(D66:D73)</f>
        <v>310000</v>
      </c>
      <c r="E65" s="20">
        <f t="shared" ref="E65:F65" si="6">SUM(E66:E73)</f>
        <v>920000</v>
      </c>
      <c r="F65" s="20">
        <f t="shared" si="6"/>
        <v>300000</v>
      </c>
    </row>
    <row r="66" spans="1:7" ht="15" customHeight="1" x14ac:dyDescent="0.25">
      <c r="A66" s="95">
        <v>1</v>
      </c>
      <c r="B66" s="5">
        <v>53534</v>
      </c>
      <c r="C66" s="9" t="s">
        <v>285</v>
      </c>
      <c r="D66" s="93">
        <v>100000</v>
      </c>
      <c r="E66" s="93"/>
      <c r="F66" s="139"/>
    </row>
    <row r="67" spans="1:7" ht="15" customHeight="1" x14ac:dyDescent="0.25">
      <c r="A67" s="130">
        <v>2</v>
      </c>
      <c r="B67" s="95"/>
      <c r="C67" s="99" t="s">
        <v>271</v>
      </c>
      <c r="D67" s="93">
        <v>70000</v>
      </c>
      <c r="E67" s="93">
        <v>150000</v>
      </c>
      <c r="F67" s="139"/>
    </row>
    <row r="68" spans="1:7" ht="15" x14ac:dyDescent="0.25">
      <c r="A68" s="95">
        <v>3</v>
      </c>
      <c r="B68" s="95"/>
      <c r="C68" s="97" t="s">
        <v>272</v>
      </c>
      <c r="D68" s="93">
        <v>60000</v>
      </c>
      <c r="E68" s="93"/>
      <c r="F68" s="139"/>
    </row>
    <row r="69" spans="1:7" ht="15" x14ac:dyDescent="0.25">
      <c r="A69" s="130">
        <v>4</v>
      </c>
      <c r="B69" s="95"/>
      <c r="C69" s="97" t="s">
        <v>278</v>
      </c>
      <c r="D69" s="93"/>
      <c r="E69" s="93">
        <v>50000</v>
      </c>
      <c r="F69" s="139">
        <v>100000</v>
      </c>
    </row>
    <row r="70" spans="1:7" ht="15" x14ac:dyDescent="0.25">
      <c r="A70" s="95">
        <v>5</v>
      </c>
      <c r="B70" s="5"/>
      <c r="C70" s="121" t="s">
        <v>273</v>
      </c>
      <c r="D70" s="93"/>
      <c r="E70" s="93">
        <v>120000</v>
      </c>
      <c r="F70" s="139">
        <v>50000</v>
      </c>
    </row>
    <row r="71" spans="1:7" ht="15" customHeight="1" x14ac:dyDescent="0.25">
      <c r="A71" s="130">
        <v>6</v>
      </c>
      <c r="B71" s="95"/>
      <c r="C71" s="99" t="s">
        <v>277</v>
      </c>
      <c r="D71" s="93"/>
      <c r="E71" s="93">
        <v>100000</v>
      </c>
      <c r="F71" s="139">
        <v>150000</v>
      </c>
    </row>
    <row r="72" spans="1:7" ht="15" x14ac:dyDescent="0.25">
      <c r="A72" s="95">
        <v>7</v>
      </c>
      <c r="B72" s="95"/>
      <c r="C72" s="104" t="s">
        <v>274</v>
      </c>
      <c r="D72" s="93">
        <v>30000</v>
      </c>
      <c r="E72" s="93"/>
      <c r="F72" s="139"/>
    </row>
    <row r="73" spans="1:7" x14ac:dyDescent="0.25">
      <c r="A73" s="95"/>
      <c r="B73" s="95"/>
      <c r="C73" s="13" t="s">
        <v>298</v>
      </c>
      <c r="D73" s="25">
        <v>50000</v>
      </c>
      <c r="E73" s="93">
        <v>500000</v>
      </c>
      <c r="F73" s="156"/>
      <c r="G73" t="s">
        <v>228</v>
      </c>
    </row>
    <row r="74" spans="1:7" ht="15" customHeight="1" x14ac:dyDescent="0.25">
      <c r="A74" s="124"/>
      <c r="B74" s="122"/>
      <c r="C74" s="1" t="s">
        <v>16</v>
      </c>
      <c r="D74" s="20">
        <f>SUM(D75:D75)</f>
        <v>1700000</v>
      </c>
      <c r="E74" s="20">
        <f t="shared" ref="E74:F74" si="7">SUM(E75:E75)</f>
        <v>1700000</v>
      </c>
      <c r="F74" s="20">
        <f t="shared" si="7"/>
        <v>1700000</v>
      </c>
    </row>
    <row r="75" spans="1:7" x14ac:dyDescent="0.25">
      <c r="A75" s="140">
        <v>1</v>
      </c>
      <c r="B75" s="5">
        <v>53445</v>
      </c>
      <c r="C75" s="65" t="s">
        <v>252</v>
      </c>
      <c r="D75" s="61">
        <v>1700000</v>
      </c>
      <c r="E75" s="61">
        <v>1700000</v>
      </c>
      <c r="F75" s="141">
        <v>1700000</v>
      </c>
    </row>
    <row r="76" spans="1:7" ht="16.5" customHeight="1" x14ac:dyDescent="0.25">
      <c r="A76" s="130"/>
      <c r="B76" s="122"/>
      <c r="C76" s="1" t="s">
        <v>14</v>
      </c>
      <c r="D76" s="20">
        <f>SUM(D77:D79)</f>
        <v>217170</v>
      </c>
      <c r="E76" s="20">
        <f>SUM(E77:E79)</f>
        <v>350000</v>
      </c>
      <c r="F76" s="20">
        <f>SUM(F77:F79)</f>
        <v>446945</v>
      </c>
      <c r="G76" t="s">
        <v>228</v>
      </c>
    </row>
    <row r="77" spans="1:7" x14ac:dyDescent="0.25">
      <c r="A77" s="140">
        <v>1</v>
      </c>
      <c r="B77" s="5">
        <v>41129</v>
      </c>
      <c r="C77" s="98" t="s">
        <v>264</v>
      </c>
      <c r="D77" s="21">
        <f>150000+2170</f>
        <v>152170</v>
      </c>
      <c r="E77" s="21">
        <v>200000</v>
      </c>
      <c r="F77" s="142">
        <v>200000</v>
      </c>
    </row>
    <row r="78" spans="1:7" ht="15.75" customHeight="1" x14ac:dyDescent="0.25">
      <c r="A78" s="130">
        <v>2</v>
      </c>
      <c r="B78" s="5"/>
      <c r="C78" s="96" t="s">
        <v>270</v>
      </c>
      <c r="D78" s="21"/>
      <c r="E78" s="21">
        <v>150000</v>
      </c>
      <c r="F78" s="142">
        <v>246945</v>
      </c>
      <c r="G78" t="s">
        <v>228</v>
      </c>
    </row>
    <row r="79" spans="1:7" x14ac:dyDescent="0.25">
      <c r="A79" s="140">
        <v>3</v>
      </c>
      <c r="B79" s="5">
        <v>51757</v>
      </c>
      <c r="C79" s="103" t="s">
        <v>232</v>
      </c>
      <c r="D79" s="21">
        <v>65000</v>
      </c>
      <c r="E79" s="21"/>
      <c r="F79" s="142"/>
    </row>
    <row r="80" spans="1:7" x14ac:dyDescent="0.25">
      <c r="A80" s="127"/>
      <c r="B80" s="122"/>
      <c r="C80" s="1" t="s">
        <v>224</v>
      </c>
      <c r="D80" s="20">
        <f>SUM(D81)</f>
        <v>50000</v>
      </c>
      <c r="E80" s="20">
        <f t="shared" ref="E80:F80" si="8">SUM(E81)</f>
        <v>0</v>
      </c>
      <c r="F80" s="128">
        <f t="shared" si="8"/>
        <v>0</v>
      </c>
    </row>
    <row r="81" spans="1:7" x14ac:dyDescent="0.25">
      <c r="A81" s="130">
        <v>1</v>
      </c>
      <c r="B81" s="5">
        <v>52903</v>
      </c>
      <c r="C81" s="103" t="s">
        <v>287</v>
      </c>
      <c r="D81" s="21">
        <v>50000</v>
      </c>
      <c r="E81" s="21"/>
      <c r="F81" s="139"/>
    </row>
    <row r="82" spans="1:7" x14ac:dyDescent="0.25">
      <c r="A82" s="124"/>
      <c r="B82" s="122"/>
      <c r="C82" s="1" t="s">
        <v>225</v>
      </c>
      <c r="D82" s="20">
        <f>SUM(D83:D83)</f>
        <v>100000</v>
      </c>
      <c r="E82" s="20">
        <f t="shared" ref="E82:F82" si="9">SUM(E83:E83)</f>
        <v>200000</v>
      </c>
      <c r="F82" s="20">
        <f t="shared" si="9"/>
        <v>200000</v>
      </c>
    </row>
    <row r="83" spans="1:7" x14ac:dyDescent="0.25">
      <c r="A83" s="130">
        <v>1</v>
      </c>
      <c r="B83" s="5">
        <v>52437</v>
      </c>
      <c r="C83" s="103" t="s">
        <v>286</v>
      </c>
      <c r="D83" s="107">
        <v>100000</v>
      </c>
      <c r="E83" s="106">
        <v>200000</v>
      </c>
      <c r="F83" s="143">
        <v>200000</v>
      </c>
    </row>
    <row r="84" spans="1:7" x14ac:dyDescent="0.25">
      <c r="A84" s="124"/>
      <c r="B84" s="122"/>
      <c r="C84" s="1" t="s">
        <v>17</v>
      </c>
      <c r="D84" s="20">
        <f>SUM(D85:D92)</f>
        <v>1533553</v>
      </c>
      <c r="E84" s="20">
        <f t="shared" ref="E84:F84" si="10">SUM(E85:E92)</f>
        <v>176000</v>
      </c>
      <c r="F84" s="20">
        <f t="shared" si="10"/>
        <v>0</v>
      </c>
    </row>
    <row r="85" spans="1:7" x14ac:dyDescent="0.25">
      <c r="A85" s="5">
        <v>1</v>
      </c>
      <c r="B85" s="5">
        <v>51758</v>
      </c>
      <c r="C85" s="96" t="s">
        <v>218</v>
      </c>
      <c r="D85" s="21">
        <v>1182000</v>
      </c>
      <c r="E85" s="108"/>
      <c r="F85" s="144"/>
    </row>
    <row r="86" spans="1:7" ht="31.5" x14ac:dyDescent="0.25">
      <c r="A86" s="130">
        <v>2</v>
      </c>
      <c r="B86" s="5">
        <v>53325</v>
      </c>
      <c r="C86" s="98" t="s">
        <v>222</v>
      </c>
      <c r="D86" s="21">
        <v>20000</v>
      </c>
      <c r="E86" s="108"/>
      <c r="F86" s="144"/>
    </row>
    <row r="87" spans="1:7" x14ac:dyDescent="0.25">
      <c r="A87" s="5">
        <v>3</v>
      </c>
      <c r="B87" s="5">
        <v>53328</v>
      </c>
      <c r="C87" s="96" t="s">
        <v>229</v>
      </c>
      <c r="D87" s="21">
        <v>30000</v>
      </c>
      <c r="E87" s="108"/>
      <c r="F87" s="144"/>
    </row>
    <row r="88" spans="1:7" x14ac:dyDescent="0.25">
      <c r="A88" s="130">
        <v>4</v>
      </c>
      <c r="B88" s="5">
        <v>53349</v>
      </c>
      <c r="C88" s="96" t="s">
        <v>223</v>
      </c>
      <c r="D88" s="21"/>
      <c r="E88" s="108">
        <v>76000</v>
      </c>
      <c r="F88" s="144"/>
    </row>
    <row r="89" spans="1:7" x14ac:dyDescent="0.25">
      <c r="A89" s="5">
        <v>5</v>
      </c>
      <c r="B89" s="5">
        <v>53352</v>
      </c>
      <c r="C89" s="103" t="s">
        <v>262</v>
      </c>
      <c r="D89" s="21"/>
      <c r="E89" s="108">
        <v>20000</v>
      </c>
      <c r="F89" s="144"/>
    </row>
    <row r="90" spans="1:7" x14ac:dyDescent="0.25">
      <c r="A90" s="130">
        <v>6</v>
      </c>
      <c r="B90" s="5">
        <v>53362</v>
      </c>
      <c r="C90" s="96" t="s">
        <v>263</v>
      </c>
      <c r="D90" s="21">
        <v>81553</v>
      </c>
      <c r="E90" s="108"/>
      <c r="F90" s="144"/>
    </row>
    <row r="91" spans="1:7" ht="15.75" customHeight="1" x14ac:dyDescent="0.25">
      <c r="A91" s="5">
        <v>7</v>
      </c>
      <c r="B91" s="5"/>
      <c r="C91" s="96" t="s">
        <v>306</v>
      </c>
      <c r="D91" s="21">
        <v>150000</v>
      </c>
      <c r="E91" s="108">
        <v>50000</v>
      </c>
      <c r="F91" s="144"/>
    </row>
    <row r="92" spans="1:7" ht="15.75" customHeight="1" x14ac:dyDescent="0.25">
      <c r="A92" s="130">
        <v>8</v>
      </c>
      <c r="B92" s="5"/>
      <c r="C92" s="96" t="s">
        <v>307</v>
      </c>
      <c r="D92" s="21">
        <v>70000</v>
      </c>
      <c r="E92" s="108">
        <v>30000</v>
      </c>
      <c r="F92" s="158"/>
      <c r="G92" t="s">
        <v>228</v>
      </c>
    </row>
    <row r="93" spans="1:7" x14ac:dyDescent="0.25">
      <c r="A93" s="124"/>
      <c r="B93" s="122"/>
      <c r="C93" s="1" t="s">
        <v>18</v>
      </c>
      <c r="D93" s="20">
        <f>D94</f>
        <v>10000</v>
      </c>
      <c r="E93" s="20">
        <f t="shared" ref="E93:F93" si="11">E94</f>
        <v>10000</v>
      </c>
      <c r="F93" s="20">
        <f t="shared" si="11"/>
        <v>10000</v>
      </c>
    </row>
    <row r="94" spans="1:7" x14ac:dyDescent="0.25">
      <c r="A94" s="130">
        <v>1</v>
      </c>
      <c r="B94" s="95">
        <v>53908</v>
      </c>
      <c r="C94" s="103" t="s">
        <v>208</v>
      </c>
      <c r="D94" s="21">
        <v>10000</v>
      </c>
      <c r="E94" s="93">
        <v>10000</v>
      </c>
      <c r="F94" s="139">
        <v>10000</v>
      </c>
    </row>
    <row r="95" spans="1:7" x14ac:dyDescent="0.25">
      <c r="A95" s="124"/>
      <c r="B95" s="122"/>
      <c r="C95" s="1" t="s">
        <v>6</v>
      </c>
      <c r="D95" s="20">
        <f>SUM(D96:D108)</f>
        <v>655000</v>
      </c>
      <c r="E95" s="20">
        <f t="shared" ref="E95:F95" si="12">SUM(E96:E108)</f>
        <v>910000</v>
      </c>
      <c r="F95" s="20">
        <f t="shared" si="12"/>
        <v>900000</v>
      </c>
    </row>
    <row r="96" spans="1:7" x14ac:dyDescent="0.25">
      <c r="A96" s="130">
        <v>1</v>
      </c>
      <c r="B96" s="5">
        <v>53163</v>
      </c>
      <c r="C96" s="78" t="s">
        <v>289</v>
      </c>
      <c r="D96" s="22">
        <v>95000</v>
      </c>
      <c r="E96" s="22"/>
      <c r="F96" s="145"/>
    </row>
    <row r="97" spans="1:6" x14ac:dyDescent="0.25">
      <c r="A97" s="130">
        <v>2</v>
      </c>
      <c r="B97" s="5"/>
      <c r="C97" s="119" t="s">
        <v>290</v>
      </c>
      <c r="D97" s="115">
        <v>100000</v>
      </c>
      <c r="E97" s="22">
        <v>300000</v>
      </c>
      <c r="F97" s="145">
        <v>470000</v>
      </c>
    </row>
    <row r="98" spans="1:6" x14ac:dyDescent="0.25">
      <c r="A98" s="130">
        <v>3</v>
      </c>
      <c r="B98" s="5">
        <v>53173</v>
      </c>
      <c r="C98" s="78" t="s">
        <v>288</v>
      </c>
      <c r="D98" s="115">
        <v>18275</v>
      </c>
      <c r="E98" s="30"/>
      <c r="F98" s="146"/>
    </row>
    <row r="99" spans="1:6" x14ac:dyDescent="0.25">
      <c r="A99" s="130">
        <v>4</v>
      </c>
      <c r="B99" s="5">
        <v>53195</v>
      </c>
      <c r="C99" s="105" t="s">
        <v>231</v>
      </c>
      <c r="D99" s="21">
        <v>73000</v>
      </c>
      <c r="E99" s="21">
        <v>100000</v>
      </c>
      <c r="F99" s="146">
        <v>160000</v>
      </c>
    </row>
    <row r="100" spans="1:6" x14ac:dyDescent="0.25">
      <c r="A100" s="130">
        <v>5</v>
      </c>
      <c r="B100" s="5"/>
      <c r="C100" s="105" t="s">
        <v>261</v>
      </c>
      <c r="D100" s="21"/>
      <c r="E100" s="21">
        <v>60000</v>
      </c>
      <c r="F100" s="147">
        <v>30000</v>
      </c>
    </row>
    <row r="101" spans="1:6" ht="17.25" customHeight="1" x14ac:dyDescent="0.25">
      <c r="A101" s="130">
        <v>6</v>
      </c>
      <c r="B101" s="5">
        <v>53188</v>
      </c>
      <c r="C101" s="78" t="s">
        <v>291</v>
      </c>
      <c r="D101" s="114">
        <v>46000</v>
      </c>
      <c r="E101" s="21">
        <v>40000</v>
      </c>
      <c r="F101" s="147">
        <v>40000</v>
      </c>
    </row>
    <row r="102" spans="1:6" x14ac:dyDescent="0.25">
      <c r="A102" s="130">
        <v>7</v>
      </c>
      <c r="B102" s="5">
        <v>53205</v>
      </c>
      <c r="C102" s="105" t="s">
        <v>230</v>
      </c>
      <c r="D102" s="179">
        <v>167000</v>
      </c>
      <c r="E102" s="21"/>
      <c r="F102" s="142"/>
    </row>
    <row r="103" spans="1:6" x14ac:dyDescent="0.25">
      <c r="A103" s="130">
        <v>8</v>
      </c>
      <c r="B103" s="5">
        <v>53214</v>
      </c>
      <c r="C103" s="105" t="s">
        <v>251</v>
      </c>
      <c r="D103" s="109">
        <v>100000</v>
      </c>
      <c r="E103" s="109">
        <v>180000</v>
      </c>
      <c r="F103" s="148"/>
    </row>
    <row r="104" spans="1:6" ht="31.5" x14ac:dyDescent="0.25">
      <c r="A104" s="130">
        <v>9</v>
      </c>
      <c r="B104" s="5"/>
      <c r="C104" s="105" t="s">
        <v>280</v>
      </c>
      <c r="D104" s="109">
        <v>20725</v>
      </c>
      <c r="E104" s="109"/>
      <c r="F104" s="148"/>
    </row>
    <row r="105" spans="1:6" x14ac:dyDescent="0.25">
      <c r="A105" s="130">
        <v>10</v>
      </c>
      <c r="B105" s="5"/>
      <c r="C105" s="105" t="s">
        <v>258</v>
      </c>
      <c r="D105" s="109"/>
      <c r="E105" s="109">
        <v>200000</v>
      </c>
      <c r="F105" s="148">
        <v>200000</v>
      </c>
    </row>
    <row r="106" spans="1:6" ht="18.75" customHeight="1" x14ac:dyDescent="0.25">
      <c r="A106" s="130">
        <v>11</v>
      </c>
      <c r="B106" s="5"/>
      <c r="C106" s="105" t="s">
        <v>275</v>
      </c>
      <c r="D106" s="109">
        <v>10000</v>
      </c>
      <c r="E106" s="109"/>
      <c r="F106" s="148"/>
    </row>
    <row r="107" spans="1:6" x14ac:dyDescent="0.25">
      <c r="A107" s="130">
        <v>12</v>
      </c>
      <c r="B107" s="5"/>
      <c r="C107" s="105" t="s">
        <v>259</v>
      </c>
      <c r="D107" s="109">
        <v>25000</v>
      </c>
      <c r="E107" s="109"/>
      <c r="F107" s="148"/>
    </row>
    <row r="108" spans="1:6" ht="16.5" thickBot="1" x14ac:dyDescent="0.3">
      <c r="A108" s="130">
        <v>13</v>
      </c>
      <c r="B108" s="149"/>
      <c r="C108" s="150" t="s">
        <v>260</v>
      </c>
      <c r="D108" s="151"/>
      <c r="E108" s="151">
        <v>30000</v>
      </c>
      <c r="F108" s="152"/>
    </row>
    <row r="109" spans="1:6" ht="17.25" customHeight="1" x14ac:dyDescent="0.25">
      <c r="A109" s="110"/>
      <c r="B109" s="112"/>
      <c r="C109" s="111"/>
      <c r="D109" s="111"/>
      <c r="E109" s="111"/>
      <c r="F109"/>
    </row>
    <row r="110" spans="1:6" x14ac:dyDescent="0.25">
      <c r="A110" s="110"/>
      <c r="B110" s="112"/>
      <c r="C110" s="111"/>
      <c r="D110" s="111"/>
      <c r="E110" s="111"/>
      <c r="F110"/>
    </row>
    <row r="111" spans="1:6" x14ac:dyDescent="0.25">
      <c r="B111"/>
      <c r="C111" s="2"/>
      <c r="F111"/>
    </row>
    <row r="112" spans="1:6" x14ac:dyDescent="0.25">
      <c r="B112"/>
      <c r="C112" s="2"/>
      <c r="F112"/>
    </row>
    <row r="113" spans="1:6" x14ac:dyDescent="0.25">
      <c r="B113"/>
      <c r="C113" s="2"/>
      <c r="F113"/>
    </row>
    <row r="114" spans="1:6" x14ac:dyDescent="0.25">
      <c r="A114" s="110"/>
    </row>
    <row r="115" spans="1:6" x14ac:dyDescent="0.25">
      <c r="A115" s="110"/>
    </row>
  </sheetData>
  <mergeCells count="6">
    <mergeCell ref="C1:E1"/>
    <mergeCell ref="A3:A4"/>
    <mergeCell ref="C3:C4"/>
    <mergeCell ref="A2:F2"/>
    <mergeCell ref="D3:F3"/>
    <mergeCell ref="B3:B4"/>
  </mergeCells>
  <pageMargins left="0.2" right="0.17" top="0.17" bottom="0.2" header="0.17" footer="0.17"/>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6"/>
  <sheetViews>
    <sheetView view="pageBreakPreview" zoomScale="120" zoomScaleNormal="100" zoomScaleSheetLayoutView="120" workbookViewId="0">
      <selection activeCell="C163" sqref="C163"/>
    </sheetView>
  </sheetViews>
  <sheetFormatPr defaultRowHeight="15.75" x14ac:dyDescent="0.25"/>
  <cols>
    <col min="1" max="1" width="5.140625" style="33" customWidth="1"/>
    <col min="2" max="2" width="8.7109375" style="39" bestFit="1" customWidth="1"/>
    <col min="3" max="3" width="62.42578125" customWidth="1"/>
    <col min="4" max="4" width="15.140625" style="2" hidden="1" customWidth="1"/>
    <col min="5" max="5" width="15.28515625" style="2" bestFit="1" customWidth="1"/>
    <col min="6" max="6" width="15.85546875" style="2" bestFit="1" customWidth="1"/>
    <col min="7" max="7" width="15.140625" style="2" bestFit="1" customWidth="1"/>
    <col min="8" max="8" width="14" hidden="1" customWidth="1"/>
    <col min="9" max="9" width="13.42578125" hidden="1" customWidth="1"/>
    <col min="10" max="11" width="14" hidden="1" customWidth="1"/>
    <col min="12" max="12" width="0" hidden="1" customWidth="1"/>
  </cols>
  <sheetData>
    <row r="1" spans="1:13" ht="24" customHeight="1" x14ac:dyDescent="0.3">
      <c r="C1" s="174" t="s">
        <v>117</v>
      </c>
      <c r="D1" s="174"/>
      <c r="E1" s="174"/>
      <c r="F1" s="174"/>
      <c r="I1" s="10">
        <v>7176951</v>
      </c>
      <c r="J1" s="10">
        <v>8026854</v>
      </c>
      <c r="K1" s="10">
        <v>8904979</v>
      </c>
    </row>
    <row r="2" spans="1:13" ht="20.25" customHeight="1" x14ac:dyDescent="0.3">
      <c r="A2" s="175" t="s">
        <v>116</v>
      </c>
      <c r="B2" s="175"/>
      <c r="C2" s="175"/>
      <c r="D2" s="175"/>
      <c r="E2" s="175"/>
      <c r="F2" s="175"/>
      <c r="G2" s="175"/>
      <c r="I2" s="4">
        <f>I1-E5</f>
        <v>0</v>
      </c>
      <c r="J2" s="4">
        <f t="shared" ref="J2:K2" si="0">J1-F5</f>
        <v>0</v>
      </c>
      <c r="K2" s="4">
        <f t="shared" si="0"/>
        <v>0</v>
      </c>
    </row>
    <row r="3" spans="1:13" x14ac:dyDescent="0.25">
      <c r="A3" s="176"/>
      <c r="B3" s="177"/>
      <c r="C3" s="166" t="s">
        <v>21</v>
      </c>
      <c r="D3" s="14"/>
      <c r="E3" s="170" t="s">
        <v>115</v>
      </c>
      <c r="F3" s="170"/>
      <c r="G3" s="170"/>
    </row>
    <row r="4" spans="1:13" ht="31.5" x14ac:dyDescent="0.25">
      <c r="A4" s="176"/>
      <c r="B4" s="178"/>
      <c r="C4" s="166"/>
      <c r="D4" s="3" t="s">
        <v>12</v>
      </c>
      <c r="E4" s="75" t="s">
        <v>112</v>
      </c>
      <c r="F4" s="75" t="s">
        <v>113</v>
      </c>
      <c r="G4" s="75" t="s">
        <v>114</v>
      </c>
    </row>
    <row r="5" spans="1:13" ht="34.5" customHeight="1" x14ac:dyDescent="0.25">
      <c r="A5" s="32" t="s">
        <v>1</v>
      </c>
      <c r="B5" s="37" t="s">
        <v>118</v>
      </c>
      <c r="C5" s="76" t="s">
        <v>19</v>
      </c>
      <c r="D5" s="16" t="e">
        <f>D8+D13+D15+D92+D96+D100+D115+D120+#REF!+D141+D145+D160+D6+D11+D126+D158</f>
        <v>#REF!</v>
      </c>
      <c r="E5" s="16">
        <f>E8+E13+E15+E92+E96+E100+E115+E120+E141+E145+E160+E6+E11+E126+E158</f>
        <v>7176951</v>
      </c>
      <c r="F5" s="16">
        <f>F8+F13+F15+F92+F96+F100+F115+F120+F141+F145+F160+F6+F11+F126+F158</f>
        <v>8026854</v>
      </c>
      <c r="G5" s="16">
        <f>G8+G13+G15+G92+G96+G100+G115+G120+G141+G145+G160+G6+G11+G126+G158</f>
        <v>8904979</v>
      </c>
      <c r="H5" s="49"/>
      <c r="I5" s="10"/>
    </row>
    <row r="6" spans="1:13" ht="15.6" hidden="1" x14ac:dyDescent="0.3">
      <c r="A6" s="91"/>
      <c r="B6" s="40"/>
      <c r="C6" s="11" t="s">
        <v>13</v>
      </c>
      <c r="D6" s="17">
        <f>SUM(D7)</f>
        <v>25000</v>
      </c>
      <c r="E6" s="17">
        <f t="shared" ref="E6:G6" si="1">SUM(E7)</f>
        <v>0</v>
      </c>
      <c r="F6" s="17">
        <f t="shared" si="1"/>
        <v>0</v>
      </c>
      <c r="G6" s="17">
        <f t="shared" si="1"/>
        <v>0</v>
      </c>
      <c r="H6" s="10"/>
      <c r="I6" s="10"/>
    </row>
    <row r="7" spans="1:13" ht="15.6" hidden="1" x14ac:dyDescent="0.3">
      <c r="A7" s="34">
        <v>1</v>
      </c>
      <c r="B7" s="41">
        <v>47048</v>
      </c>
      <c r="C7" s="7" t="s">
        <v>11</v>
      </c>
      <c r="D7" s="18">
        <v>25000</v>
      </c>
      <c r="E7" s="19"/>
      <c r="F7" s="19"/>
      <c r="G7" s="19"/>
    </row>
    <row r="8" spans="1:13" ht="15.6" x14ac:dyDescent="0.3">
      <c r="A8" s="92"/>
      <c r="B8" s="42"/>
      <c r="C8" s="1" t="s">
        <v>111</v>
      </c>
      <c r="D8" s="20">
        <f>SUM(D9:D10)</f>
        <v>230000</v>
      </c>
      <c r="E8" s="20">
        <f>SUM(E9:E10)</f>
        <v>170000</v>
      </c>
      <c r="F8" s="20">
        <f t="shared" ref="F8:G8" si="2">SUM(F9:F10)</f>
        <v>150000</v>
      </c>
      <c r="G8" s="20">
        <f t="shared" si="2"/>
        <v>150000</v>
      </c>
      <c r="H8" s="6"/>
      <c r="I8" s="4"/>
    </row>
    <row r="9" spans="1:13" ht="15.6" x14ac:dyDescent="0.3">
      <c r="A9" s="5">
        <v>1</v>
      </c>
      <c r="B9" s="38">
        <v>41021</v>
      </c>
      <c r="C9" s="64" t="s">
        <v>109</v>
      </c>
      <c r="D9" s="22">
        <v>30000</v>
      </c>
      <c r="E9" s="22">
        <f>100000-10000</f>
        <v>90000</v>
      </c>
      <c r="F9" s="21">
        <v>100000</v>
      </c>
      <c r="G9" s="21">
        <v>100000</v>
      </c>
      <c r="H9" s="8"/>
      <c r="J9" s="10"/>
    </row>
    <row r="10" spans="1:13" ht="15.6" x14ac:dyDescent="0.3">
      <c r="A10" s="5">
        <v>2</v>
      </c>
      <c r="B10" s="43">
        <v>46157</v>
      </c>
      <c r="C10" s="64" t="s">
        <v>110</v>
      </c>
      <c r="D10" s="22">
        <v>200000</v>
      </c>
      <c r="E10" s="22">
        <f>100000-10000-10000</f>
        <v>80000</v>
      </c>
      <c r="F10" s="21">
        <v>50000</v>
      </c>
      <c r="G10" s="21">
        <v>50000</v>
      </c>
      <c r="I10" s="10"/>
      <c r="J10" s="10"/>
    </row>
    <row r="11" spans="1:13" ht="15.6" hidden="1" x14ac:dyDescent="0.3">
      <c r="A11" s="92"/>
      <c r="B11" s="42"/>
      <c r="C11" s="1" t="s">
        <v>10</v>
      </c>
      <c r="D11" s="20">
        <f>D12</f>
        <v>12000</v>
      </c>
      <c r="E11" s="20">
        <f t="shared" ref="E11:G11" si="3">E12</f>
        <v>0</v>
      </c>
      <c r="F11" s="20">
        <f t="shared" si="3"/>
        <v>0</v>
      </c>
      <c r="G11" s="20">
        <f t="shared" si="3"/>
        <v>0</v>
      </c>
      <c r="I11" s="4"/>
      <c r="J11" s="10"/>
    </row>
    <row r="12" spans="1:13" ht="15.6" hidden="1" x14ac:dyDescent="0.3">
      <c r="A12" s="5">
        <v>1</v>
      </c>
      <c r="B12" s="43"/>
      <c r="C12" s="9" t="s">
        <v>11</v>
      </c>
      <c r="D12" s="21">
        <v>12000</v>
      </c>
      <c r="E12" s="21"/>
      <c r="F12" s="21"/>
      <c r="G12" s="21"/>
      <c r="J12" s="10"/>
    </row>
    <row r="13" spans="1:13" ht="15.6" x14ac:dyDescent="0.3">
      <c r="A13" s="92"/>
      <c r="B13" s="42"/>
      <c r="C13" s="1" t="s">
        <v>20</v>
      </c>
      <c r="D13" s="20">
        <f>SUM(D14:D14)</f>
        <v>88750</v>
      </c>
      <c r="E13" s="20">
        <f>SUM(E14:E14)</f>
        <v>387500</v>
      </c>
      <c r="F13" s="20">
        <f>SUM(F14:F14)</f>
        <v>301107</v>
      </c>
      <c r="G13" s="20">
        <f>SUM(G14:G14)</f>
        <v>701571</v>
      </c>
      <c r="H13" s="4"/>
      <c r="I13" s="4"/>
      <c r="J13" s="10"/>
    </row>
    <row r="14" spans="1:13" ht="15.6" x14ac:dyDescent="0.3">
      <c r="A14" s="5">
        <v>1</v>
      </c>
      <c r="B14" s="38">
        <v>41023</v>
      </c>
      <c r="C14" s="64" t="s">
        <v>119</v>
      </c>
      <c r="D14" s="22">
        <f>300000-10000+167154-287500-60000-1500-20000+596</f>
        <v>88750</v>
      </c>
      <c r="E14" s="22">
        <v>387500</v>
      </c>
      <c r="F14" s="22">
        <v>301107</v>
      </c>
      <c r="G14" s="22">
        <v>701571</v>
      </c>
      <c r="H14" s="52"/>
      <c r="J14" s="10"/>
    </row>
    <row r="15" spans="1:13" ht="15.6" x14ac:dyDescent="0.3">
      <c r="A15" s="92"/>
      <c r="B15" s="42"/>
      <c r="C15" s="1" t="s">
        <v>22</v>
      </c>
      <c r="D15" s="20">
        <f>SUM(D16:D66)</f>
        <v>1907099</v>
      </c>
      <c r="E15" s="20">
        <f>SUM(E16:E91)</f>
        <v>4118268</v>
      </c>
      <c r="F15" s="20">
        <f>SUM(F16:F91)</f>
        <v>4526747</v>
      </c>
      <c r="G15" s="20">
        <f>SUM(G16:G91)</f>
        <v>5040408</v>
      </c>
      <c r="H15" s="4"/>
      <c r="I15" s="85"/>
      <c r="J15" s="85"/>
      <c r="K15" s="85"/>
      <c r="L15" s="84"/>
      <c r="M15" s="84"/>
    </row>
    <row r="16" spans="1:13" s="50" customFormat="1" ht="15.6" x14ac:dyDescent="0.3">
      <c r="A16" s="55">
        <v>1</v>
      </c>
      <c r="B16" s="44">
        <v>41024</v>
      </c>
      <c r="C16" s="12" t="s">
        <v>24</v>
      </c>
      <c r="D16" s="23">
        <v>70000</v>
      </c>
      <c r="E16" s="23">
        <v>50000</v>
      </c>
      <c r="F16" s="23">
        <v>70000</v>
      </c>
      <c r="G16" s="23">
        <v>70000</v>
      </c>
      <c r="H16" s="56">
        <f>E16+E17+E58+E18+E60+E81+E66+E67+E57</f>
        <v>983000</v>
      </c>
      <c r="I16" s="56">
        <f>F16+F17+F58+F18+F60+F81+F66+F67+F57</f>
        <v>773500</v>
      </c>
      <c r="J16" s="56">
        <f>G16+G17+G58+G18+G60+G81+G66+G67+G57</f>
        <v>710000</v>
      </c>
      <c r="K16" s="86" t="s">
        <v>88</v>
      </c>
      <c r="L16" s="87"/>
      <c r="M16" s="87"/>
    </row>
    <row r="17" spans="1:13" s="50" customFormat="1" ht="15.6" x14ac:dyDescent="0.3">
      <c r="A17" s="15">
        <v>2</v>
      </c>
      <c r="B17" s="44">
        <v>46962</v>
      </c>
      <c r="C17" s="12" t="s">
        <v>25</v>
      </c>
      <c r="D17" s="23">
        <v>70000</v>
      </c>
      <c r="E17" s="23">
        <v>100000</v>
      </c>
      <c r="F17" s="23">
        <v>100000</v>
      </c>
      <c r="G17" s="23">
        <v>100000</v>
      </c>
      <c r="H17" s="56">
        <f>SUM(E20:E53,E55,E59,E61:E65,E68:E80,E82,E84,E86:E89,E91:E91)</f>
        <v>2785268</v>
      </c>
      <c r="I17" s="56">
        <f>SUM(F20:F53,F55,F59,F61:F65,F68:F80,F82,F84,F86:F89,F91:F91)</f>
        <v>3343247</v>
      </c>
      <c r="J17" s="56">
        <f>SUM(G20:G53,G55,G59,G61:G65,G68:G80,G82,G84,G86:G89,G91:G91)</f>
        <v>3520408</v>
      </c>
      <c r="K17" s="86" t="s">
        <v>89</v>
      </c>
      <c r="L17" s="87"/>
      <c r="M17" s="87"/>
    </row>
    <row r="18" spans="1:13" s="50" customFormat="1" ht="15.6" x14ac:dyDescent="0.3">
      <c r="A18" s="55">
        <v>3</v>
      </c>
      <c r="B18" s="44">
        <v>43623</v>
      </c>
      <c r="C18" s="12" t="s">
        <v>26</v>
      </c>
      <c r="D18" s="23">
        <v>120000</v>
      </c>
      <c r="E18" s="23">
        <v>75000</v>
      </c>
      <c r="F18" s="23">
        <v>153500</v>
      </c>
      <c r="G18" s="23">
        <v>150000</v>
      </c>
      <c r="H18" s="56">
        <f>E90</f>
        <v>0</v>
      </c>
      <c r="I18" s="56">
        <f t="shared" ref="I18:J18" si="4">F90</f>
        <v>0</v>
      </c>
      <c r="J18" s="56">
        <f t="shared" si="4"/>
        <v>100000</v>
      </c>
      <c r="K18" s="88" t="s">
        <v>90</v>
      </c>
      <c r="L18" s="87"/>
      <c r="M18" s="87"/>
    </row>
    <row r="19" spans="1:13" s="50" customFormat="1" ht="15.6" x14ac:dyDescent="0.3">
      <c r="A19" s="15">
        <v>4</v>
      </c>
      <c r="B19" s="44">
        <v>47142</v>
      </c>
      <c r="C19" s="12" t="s">
        <v>27</v>
      </c>
      <c r="D19" s="23">
        <v>120000</v>
      </c>
      <c r="E19" s="23">
        <v>150000</v>
      </c>
      <c r="F19" s="23">
        <v>200000</v>
      </c>
      <c r="G19" s="23">
        <v>200000</v>
      </c>
      <c r="H19" s="56">
        <f>E56</f>
        <v>150000</v>
      </c>
      <c r="I19" s="56">
        <f t="shared" ref="I19:J19" si="5">F56</f>
        <v>150000</v>
      </c>
      <c r="J19" s="56">
        <f t="shared" si="5"/>
        <v>150000</v>
      </c>
      <c r="K19" s="88" t="s">
        <v>91</v>
      </c>
      <c r="L19" s="87"/>
      <c r="M19" s="87"/>
    </row>
    <row r="20" spans="1:13" s="50" customFormat="1" ht="15" customHeight="1" x14ac:dyDescent="0.3">
      <c r="A20" s="55">
        <v>5</v>
      </c>
      <c r="B20" s="44">
        <v>43625</v>
      </c>
      <c r="C20" s="12" t="s">
        <v>120</v>
      </c>
      <c r="D20" s="23">
        <v>30000</v>
      </c>
      <c r="E20" s="23">
        <v>57459</v>
      </c>
      <c r="F20" s="23"/>
      <c r="G20" s="23"/>
      <c r="H20" s="56">
        <f>E85</f>
        <v>0</v>
      </c>
      <c r="I20" s="56">
        <f t="shared" ref="I20:J20" si="6">F85</f>
        <v>0</v>
      </c>
      <c r="J20" s="56">
        <f t="shared" si="6"/>
        <v>100000</v>
      </c>
      <c r="K20" s="88" t="s">
        <v>92</v>
      </c>
      <c r="L20" s="87"/>
      <c r="M20" s="87"/>
    </row>
    <row r="21" spans="1:13" s="50" customFormat="1" ht="15" customHeight="1" x14ac:dyDescent="0.3">
      <c r="A21" s="15">
        <v>6</v>
      </c>
      <c r="B21" s="44">
        <v>43632</v>
      </c>
      <c r="C21" s="12" t="s">
        <v>121</v>
      </c>
      <c r="D21" s="23">
        <v>100000</v>
      </c>
      <c r="E21" s="23">
        <v>150000</v>
      </c>
      <c r="F21" s="23">
        <v>198848</v>
      </c>
      <c r="G21" s="23"/>
      <c r="H21" s="56">
        <f>E19</f>
        <v>150000</v>
      </c>
      <c r="I21" s="56">
        <f t="shared" ref="I21:J21" si="7">F19</f>
        <v>200000</v>
      </c>
      <c r="J21" s="56">
        <f t="shared" si="7"/>
        <v>200000</v>
      </c>
      <c r="K21" s="88" t="s">
        <v>93</v>
      </c>
      <c r="L21" s="87"/>
      <c r="M21" s="87"/>
    </row>
    <row r="22" spans="1:13" s="50" customFormat="1" ht="15" customHeight="1" x14ac:dyDescent="0.3">
      <c r="A22" s="55">
        <v>7</v>
      </c>
      <c r="B22" s="44">
        <v>43634</v>
      </c>
      <c r="C22" s="12" t="s">
        <v>122</v>
      </c>
      <c r="D22" s="23">
        <v>60000</v>
      </c>
      <c r="E22" s="23">
        <v>43176</v>
      </c>
      <c r="F22" s="23"/>
      <c r="G22" s="23"/>
      <c r="H22" s="56">
        <f>E83</f>
        <v>0</v>
      </c>
      <c r="I22" s="56">
        <f t="shared" ref="I22:J22" si="8">F83</f>
        <v>0</v>
      </c>
      <c r="J22" s="56">
        <f t="shared" si="8"/>
        <v>200000</v>
      </c>
      <c r="K22" s="50" t="s">
        <v>94</v>
      </c>
    </row>
    <row r="23" spans="1:13" s="50" customFormat="1" ht="15.6" x14ac:dyDescent="0.3">
      <c r="A23" s="15">
        <v>8</v>
      </c>
      <c r="B23" s="44">
        <v>43639</v>
      </c>
      <c r="C23" s="12" t="s">
        <v>123</v>
      </c>
      <c r="D23" s="23">
        <v>70000</v>
      </c>
      <c r="E23" s="23">
        <v>97102</v>
      </c>
      <c r="F23" s="23"/>
      <c r="G23" s="23"/>
      <c r="H23" s="56">
        <f>E54</f>
        <v>50000</v>
      </c>
      <c r="I23" s="56">
        <f t="shared" ref="I23:J23" si="9">F54</f>
        <v>60000</v>
      </c>
      <c r="J23" s="56">
        <f t="shared" si="9"/>
        <v>60000</v>
      </c>
      <c r="K23" s="50" t="s">
        <v>95</v>
      </c>
    </row>
    <row r="24" spans="1:13" s="50" customFormat="1" ht="15.6" x14ac:dyDescent="0.3">
      <c r="A24" s="55">
        <v>9</v>
      </c>
      <c r="B24" s="44">
        <v>43648</v>
      </c>
      <c r="C24" s="12" t="s">
        <v>28</v>
      </c>
      <c r="D24" s="23">
        <v>100000</v>
      </c>
      <c r="E24" s="23">
        <v>20000</v>
      </c>
      <c r="F24" s="23">
        <v>50000</v>
      </c>
      <c r="G24" s="23">
        <v>50000</v>
      </c>
      <c r="H24" s="56"/>
    </row>
    <row r="25" spans="1:13" s="50" customFormat="1" ht="15" customHeight="1" x14ac:dyDescent="0.3">
      <c r="A25" s="15">
        <v>10</v>
      </c>
      <c r="B25" s="44">
        <v>43650</v>
      </c>
      <c r="C25" s="12" t="s">
        <v>124</v>
      </c>
      <c r="D25" s="23">
        <v>23338</v>
      </c>
      <c r="E25" s="23">
        <v>50000</v>
      </c>
      <c r="F25" s="23">
        <v>50000</v>
      </c>
      <c r="G25" s="23"/>
    </row>
    <row r="26" spans="1:13" s="50" customFormat="1" ht="15" customHeight="1" x14ac:dyDescent="0.3">
      <c r="A26" s="55">
        <v>11</v>
      </c>
      <c r="B26" s="44">
        <v>43652</v>
      </c>
      <c r="C26" s="12" t="s">
        <v>125</v>
      </c>
      <c r="D26" s="23">
        <v>70000</v>
      </c>
      <c r="E26" s="23">
        <v>50000</v>
      </c>
      <c r="F26" s="23"/>
      <c r="G26" s="23"/>
    </row>
    <row r="27" spans="1:13" s="50" customFormat="1" ht="15.6" x14ac:dyDescent="0.3">
      <c r="A27" s="15">
        <v>12</v>
      </c>
      <c r="B27" s="44">
        <v>43658</v>
      </c>
      <c r="C27" s="12" t="s">
        <v>126</v>
      </c>
      <c r="D27" s="23">
        <v>15541</v>
      </c>
      <c r="E27" s="23">
        <v>40000</v>
      </c>
      <c r="F27" s="23"/>
      <c r="G27" s="23"/>
    </row>
    <row r="28" spans="1:13" s="50" customFormat="1" ht="15" customHeight="1" x14ac:dyDescent="0.25">
      <c r="A28" s="55">
        <v>13</v>
      </c>
      <c r="B28" s="44">
        <v>47795</v>
      </c>
      <c r="C28" s="12" t="s">
        <v>127</v>
      </c>
      <c r="D28" s="23">
        <v>0</v>
      </c>
      <c r="E28" s="23">
        <f>45686+10000-5686</f>
        <v>50000</v>
      </c>
      <c r="F28" s="23">
        <v>70000</v>
      </c>
      <c r="G28" s="23"/>
    </row>
    <row r="29" spans="1:13" s="50" customFormat="1" ht="15" customHeight="1" x14ac:dyDescent="0.25">
      <c r="A29" s="15">
        <v>14</v>
      </c>
      <c r="B29" s="44">
        <v>43682</v>
      </c>
      <c r="C29" s="12" t="s">
        <v>128</v>
      </c>
      <c r="D29" s="23">
        <v>50522</v>
      </c>
      <c r="E29" s="23">
        <v>41627</v>
      </c>
      <c r="F29" s="23">
        <v>100000</v>
      </c>
      <c r="G29" s="23">
        <v>100000</v>
      </c>
    </row>
    <row r="30" spans="1:13" s="50" customFormat="1" ht="15" customHeight="1" x14ac:dyDescent="0.25">
      <c r="A30" s="55">
        <v>15</v>
      </c>
      <c r="B30" s="44">
        <v>43683</v>
      </c>
      <c r="C30" s="12" t="s">
        <v>129</v>
      </c>
      <c r="D30" s="23">
        <v>100000</v>
      </c>
      <c r="E30" s="23">
        <v>100000</v>
      </c>
      <c r="F30" s="23">
        <v>84078</v>
      </c>
      <c r="G30" s="23"/>
    </row>
    <row r="31" spans="1:13" s="50" customFormat="1" ht="15" customHeight="1" x14ac:dyDescent="0.25">
      <c r="A31" s="15">
        <v>16</v>
      </c>
      <c r="B31" s="44">
        <v>45020</v>
      </c>
      <c r="C31" s="12" t="s">
        <v>29</v>
      </c>
      <c r="D31" s="23">
        <v>157698</v>
      </c>
      <c r="E31" s="23"/>
      <c r="F31" s="23">
        <v>157698</v>
      </c>
      <c r="G31" s="23">
        <v>200000</v>
      </c>
    </row>
    <row r="32" spans="1:13" s="50" customFormat="1" ht="15" customHeight="1" x14ac:dyDescent="0.25">
      <c r="A32" s="55">
        <v>17</v>
      </c>
      <c r="B32" s="44">
        <v>45067</v>
      </c>
      <c r="C32" s="12" t="s">
        <v>30</v>
      </c>
      <c r="D32" s="23">
        <v>0</v>
      </c>
      <c r="E32" s="23">
        <v>50000</v>
      </c>
      <c r="F32" s="23">
        <v>10000</v>
      </c>
      <c r="G32" s="23"/>
    </row>
    <row r="33" spans="1:7" s="50" customFormat="1" ht="15" customHeight="1" x14ac:dyDescent="0.25">
      <c r="A33" s="15">
        <v>18</v>
      </c>
      <c r="B33" s="44">
        <v>45070</v>
      </c>
      <c r="C33" s="12" t="s">
        <v>31</v>
      </c>
      <c r="D33" s="23">
        <v>50000</v>
      </c>
      <c r="E33" s="23">
        <f>79385-20000</f>
        <v>59385</v>
      </c>
      <c r="F33" s="23"/>
      <c r="G33" s="23"/>
    </row>
    <row r="34" spans="1:7" s="50" customFormat="1" ht="15" customHeight="1" x14ac:dyDescent="0.25">
      <c r="A34" s="55">
        <v>19</v>
      </c>
      <c r="B34" s="44">
        <v>45153</v>
      </c>
      <c r="C34" s="12" t="s">
        <v>32</v>
      </c>
      <c r="D34" s="23"/>
      <c r="E34" s="23">
        <v>80000</v>
      </c>
      <c r="F34" s="23">
        <v>80000</v>
      </c>
      <c r="G34" s="23"/>
    </row>
    <row r="35" spans="1:7" s="50" customFormat="1" ht="15" customHeight="1" x14ac:dyDescent="0.25">
      <c r="A35" s="15">
        <v>20</v>
      </c>
      <c r="B35" s="44">
        <v>45518</v>
      </c>
      <c r="C35" s="12" t="s">
        <v>130</v>
      </c>
      <c r="D35" s="23"/>
      <c r="E35" s="23">
        <v>50000</v>
      </c>
      <c r="F35" s="23">
        <v>40000</v>
      </c>
      <c r="G35" s="23"/>
    </row>
    <row r="36" spans="1:7" s="50" customFormat="1" ht="15" customHeight="1" x14ac:dyDescent="0.25">
      <c r="A36" s="55">
        <v>21</v>
      </c>
      <c r="B36" s="44">
        <v>45521</v>
      </c>
      <c r="C36" s="12" t="s">
        <v>33</v>
      </c>
      <c r="D36" s="23">
        <v>20000</v>
      </c>
      <c r="E36" s="23">
        <v>66502</v>
      </c>
      <c r="F36" s="23">
        <v>20000</v>
      </c>
      <c r="G36" s="23"/>
    </row>
    <row r="37" spans="1:7" s="50" customFormat="1" ht="15" customHeight="1" x14ac:dyDescent="0.25">
      <c r="A37" s="15">
        <v>22</v>
      </c>
      <c r="B37" s="44">
        <v>45532</v>
      </c>
      <c r="C37" s="12" t="s">
        <v>131</v>
      </c>
      <c r="D37" s="23">
        <v>30000</v>
      </c>
      <c r="E37" s="23">
        <v>80000</v>
      </c>
      <c r="F37" s="23"/>
      <c r="G37" s="23"/>
    </row>
    <row r="38" spans="1:7" s="50" customFormat="1" ht="15" customHeight="1" x14ac:dyDescent="0.25">
      <c r="A38" s="55">
        <v>23</v>
      </c>
      <c r="B38" s="44">
        <v>45537</v>
      </c>
      <c r="C38" s="12" t="s">
        <v>132</v>
      </c>
      <c r="D38" s="23">
        <v>50000</v>
      </c>
      <c r="E38" s="23">
        <v>20000</v>
      </c>
      <c r="F38" s="23">
        <v>80000</v>
      </c>
      <c r="G38" s="23">
        <v>80000</v>
      </c>
    </row>
    <row r="39" spans="1:7" s="50" customFormat="1" x14ac:dyDescent="0.25">
      <c r="A39" s="15">
        <v>24</v>
      </c>
      <c r="B39" s="44">
        <v>43669</v>
      </c>
      <c r="C39" s="12" t="s">
        <v>34</v>
      </c>
      <c r="D39" s="23">
        <v>20000</v>
      </c>
      <c r="E39" s="23"/>
      <c r="F39" s="23">
        <v>30000</v>
      </c>
      <c r="G39" s="23"/>
    </row>
    <row r="40" spans="1:7" s="50" customFormat="1" ht="31.5" x14ac:dyDescent="0.25">
      <c r="A40" s="55">
        <v>25</v>
      </c>
      <c r="B40" s="44">
        <v>46182</v>
      </c>
      <c r="C40" s="57" t="s">
        <v>35</v>
      </c>
      <c r="D40" s="23"/>
      <c r="E40" s="23">
        <v>70000</v>
      </c>
      <c r="F40" s="23">
        <v>40000</v>
      </c>
      <c r="G40" s="23"/>
    </row>
    <row r="41" spans="1:7" s="50" customFormat="1" x14ac:dyDescent="0.25">
      <c r="A41" s="15">
        <v>26</v>
      </c>
      <c r="B41" s="44">
        <v>46189</v>
      </c>
      <c r="C41" s="12" t="s">
        <v>133</v>
      </c>
      <c r="D41" s="23"/>
      <c r="E41" s="23">
        <v>40000</v>
      </c>
      <c r="F41" s="23">
        <v>100000</v>
      </c>
      <c r="G41" s="23"/>
    </row>
    <row r="42" spans="1:7" s="50" customFormat="1" x14ac:dyDescent="0.25">
      <c r="A42" s="55">
        <v>27</v>
      </c>
      <c r="B42" s="44">
        <v>47827</v>
      </c>
      <c r="C42" s="13" t="s">
        <v>134</v>
      </c>
      <c r="D42" s="23"/>
      <c r="E42" s="23"/>
      <c r="F42" s="23">
        <v>80000</v>
      </c>
      <c r="G42" s="23">
        <v>80000</v>
      </c>
    </row>
    <row r="43" spans="1:7" s="50" customFormat="1" ht="15" customHeight="1" x14ac:dyDescent="0.25">
      <c r="A43" s="15">
        <v>28</v>
      </c>
      <c r="B43" s="44">
        <v>43662</v>
      </c>
      <c r="C43" s="57" t="s">
        <v>135</v>
      </c>
      <c r="D43" s="23"/>
      <c r="E43" s="23">
        <v>100000</v>
      </c>
      <c r="F43" s="23">
        <v>100000</v>
      </c>
      <c r="G43" s="23">
        <v>100000</v>
      </c>
    </row>
    <row r="44" spans="1:7" s="50" customFormat="1" ht="15" customHeight="1" x14ac:dyDescent="0.25">
      <c r="A44" s="55">
        <v>29</v>
      </c>
      <c r="B44" s="44">
        <v>46237</v>
      </c>
      <c r="C44" s="57" t="s">
        <v>136</v>
      </c>
      <c r="D44" s="23"/>
      <c r="E44" s="23">
        <v>60000</v>
      </c>
      <c r="F44" s="23">
        <v>70000</v>
      </c>
      <c r="G44" s="23"/>
    </row>
    <row r="45" spans="1:7" s="50" customFormat="1" ht="15" customHeight="1" x14ac:dyDescent="0.25">
      <c r="A45" s="15">
        <v>30</v>
      </c>
      <c r="B45" s="44">
        <v>46187</v>
      </c>
      <c r="C45" s="12" t="s">
        <v>137</v>
      </c>
      <c r="D45" s="23">
        <v>0</v>
      </c>
      <c r="E45" s="23">
        <v>100000</v>
      </c>
      <c r="F45" s="23">
        <v>60000</v>
      </c>
      <c r="G45" s="23">
        <v>0</v>
      </c>
    </row>
    <row r="46" spans="1:7" s="50" customFormat="1" ht="15" customHeight="1" x14ac:dyDescent="0.25">
      <c r="A46" s="55">
        <v>31</v>
      </c>
      <c r="B46" s="44">
        <v>46243</v>
      </c>
      <c r="C46" s="12" t="s">
        <v>138</v>
      </c>
      <c r="D46" s="23"/>
      <c r="E46" s="23"/>
      <c r="F46" s="23">
        <v>80000</v>
      </c>
      <c r="G46" s="23">
        <v>80000</v>
      </c>
    </row>
    <row r="47" spans="1:7" s="50" customFormat="1" ht="15" customHeight="1" x14ac:dyDescent="0.25">
      <c r="A47" s="15">
        <v>32</v>
      </c>
      <c r="B47" s="44">
        <v>46284</v>
      </c>
      <c r="C47" s="57" t="s">
        <v>139</v>
      </c>
      <c r="D47" s="23">
        <v>40000</v>
      </c>
      <c r="E47" s="23"/>
      <c r="F47" s="23">
        <v>72623</v>
      </c>
      <c r="G47" s="23">
        <v>100000</v>
      </c>
    </row>
    <row r="48" spans="1:7" s="50" customFormat="1" ht="15" customHeight="1" x14ac:dyDescent="0.25">
      <c r="A48" s="55">
        <v>33</v>
      </c>
      <c r="B48" s="44">
        <v>48486</v>
      </c>
      <c r="C48" s="12" t="s">
        <v>36</v>
      </c>
      <c r="D48" s="23"/>
      <c r="E48" s="23">
        <v>50000</v>
      </c>
      <c r="F48" s="23">
        <v>50000</v>
      </c>
      <c r="G48" s="23"/>
    </row>
    <row r="49" spans="1:9" s="50" customFormat="1" ht="15" customHeight="1" x14ac:dyDescent="0.25">
      <c r="A49" s="15">
        <v>34</v>
      </c>
      <c r="B49" s="44">
        <v>48545</v>
      </c>
      <c r="C49" s="57" t="s">
        <v>37</v>
      </c>
      <c r="D49" s="23">
        <v>50000</v>
      </c>
      <c r="E49" s="23">
        <v>60000</v>
      </c>
      <c r="F49" s="23">
        <v>20000</v>
      </c>
      <c r="G49" s="23"/>
    </row>
    <row r="50" spans="1:9" s="50" customFormat="1" ht="15" customHeight="1" x14ac:dyDescent="0.25">
      <c r="A50" s="55">
        <v>35</v>
      </c>
      <c r="B50" s="44">
        <v>43660</v>
      </c>
      <c r="C50" s="83" t="s">
        <v>140</v>
      </c>
      <c r="D50" s="23"/>
      <c r="E50" s="23">
        <v>45687</v>
      </c>
      <c r="F50" s="23"/>
      <c r="G50" s="23"/>
    </row>
    <row r="51" spans="1:9" s="50" customFormat="1" ht="15" customHeight="1" x14ac:dyDescent="0.25">
      <c r="A51" s="15">
        <v>36</v>
      </c>
      <c r="B51" s="44">
        <v>46301</v>
      </c>
      <c r="C51" s="12" t="s">
        <v>38</v>
      </c>
      <c r="D51" s="23"/>
      <c r="E51" s="23"/>
      <c r="F51" s="23">
        <v>20000</v>
      </c>
      <c r="G51" s="23">
        <v>50000</v>
      </c>
      <c r="I51" s="51"/>
    </row>
    <row r="52" spans="1:9" s="50" customFormat="1" ht="15" customHeight="1" x14ac:dyDescent="0.25">
      <c r="A52" s="55">
        <v>37</v>
      </c>
      <c r="B52" s="44">
        <v>46311</v>
      </c>
      <c r="C52" s="13" t="s">
        <v>39</v>
      </c>
      <c r="D52" s="23">
        <v>50000</v>
      </c>
      <c r="E52" s="23">
        <v>50000</v>
      </c>
      <c r="F52" s="23"/>
      <c r="G52" s="23"/>
    </row>
    <row r="53" spans="1:9" s="50" customFormat="1" ht="15" customHeight="1" x14ac:dyDescent="0.25">
      <c r="A53" s="15">
        <v>38</v>
      </c>
      <c r="B53" s="44">
        <v>46308</v>
      </c>
      <c r="C53" s="12" t="s">
        <v>141</v>
      </c>
      <c r="D53" s="23">
        <v>20000</v>
      </c>
      <c r="E53" s="23">
        <v>19000</v>
      </c>
      <c r="F53" s="23"/>
      <c r="G53" s="23"/>
    </row>
    <row r="54" spans="1:9" s="50" customFormat="1" ht="15" customHeight="1" x14ac:dyDescent="0.25">
      <c r="A54" s="55">
        <v>39</v>
      </c>
      <c r="B54" s="44">
        <v>46974</v>
      </c>
      <c r="C54" s="12" t="s">
        <v>40</v>
      </c>
      <c r="D54" s="23">
        <v>50000</v>
      </c>
      <c r="E54" s="23">
        <v>50000</v>
      </c>
      <c r="F54" s="23">
        <v>60000</v>
      </c>
      <c r="G54" s="23">
        <v>60000</v>
      </c>
    </row>
    <row r="55" spans="1:9" s="50" customFormat="1" ht="15" customHeight="1" x14ac:dyDescent="0.25">
      <c r="A55" s="15">
        <v>40</v>
      </c>
      <c r="B55" s="44">
        <v>46352</v>
      </c>
      <c r="C55" s="12" t="s">
        <v>41</v>
      </c>
      <c r="D55" s="23">
        <v>50000</v>
      </c>
      <c r="E55" s="23">
        <v>50000</v>
      </c>
      <c r="F55" s="23">
        <v>50000</v>
      </c>
      <c r="G55" s="23">
        <v>50000</v>
      </c>
    </row>
    <row r="56" spans="1:9" s="50" customFormat="1" ht="15" customHeight="1" x14ac:dyDescent="0.25">
      <c r="A56" s="55">
        <v>41</v>
      </c>
      <c r="B56" s="44">
        <v>46359</v>
      </c>
      <c r="C56" s="12" t="s">
        <v>42</v>
      </c>
      <c r="D56" s="23">
        <v>50000</v>
      </c>
      <c r="E56" s="23">
        <v>150000</v>
      </c>
      <c r="F56" s="23">
        <v>150000</v>
      </c>
      <c r="G56" s="23">
        <v>150000</v>
      </c>
    </row>
    <row r="57" spans="1:9" s="50" customFormat="1" ht="15" customHeight="1" x14ac:dyDescent="0.25">
      <c r="A57" s="15">
        <v>42</v>
      </c>
      <c r="B57" s="44">
        <v>47148</v>
      </c>
      <c r="C57" s="12" t="s">
        <v>43</v>
      </c>
      <c r="D57" s="23">
        <v>150000</v>
      </c>
      <c r="E57" s="23">
        <v>200000</v>
      </c>
      <c r="F57" s="23">
        <v>100000</v>
      </c>
      <c r="G57" s="23"/>
    </row>
    <row r="58" spans="1:9" s="50" customFormat="1" ht="15" customHeight="1" x14ac:dyDescent="0.25">
      <c r="A58" s="55">
        <v>43</v>
      </c>
      <c r="B58" s="44">
        <v>46353</v>
      </c>
      <c r="C58" s="12" t="s">
        <v>44</v>
      </c>
      <c r="D58" s="23">
        <v>100000</v>
      </c>
      <c r="E58" s="23">
        <v>100000</v>
      </c>
      <c r="F58" s="23">
        <v>100000</v>
      </c>
      <c r="G58" s="23">
        <v>40000</v>
      </c>
    </row>
    <row r="59" spans="1:9" s="50" customFormat="1" x14ac:dyDescent="0.25">
      <c r="A59" s="15">
        <v>44</v>
      </c>
      <c r="B59" s="44">
        <v>47938</v>
      </c>
      <c r="C59" s="13" t="s">
        <v>142</v>
      </c>
      <c r="D59" s="24">
        <v>20000</v>
      </c>
      <c r="E59" s="25">
        <v>50000</v>
      </c>
      <c r="F59" s="25">
        <v>70000</v>
      </c>
      <c r="G59" s="25">
        <v>50000</v>
      </c>
    </row>
    <row r="60" spans="1:9" s="50" customFormat="1" ht="15" customHeight="1" x14ac:dyDescent="0.25">
      <c r="A60" s="55">
        <v>45</v>
      </c>
      <c r="B60" s="38">
        <v>47940</v>
      </c>
      <c r="C60" s="13" t="s">
        <v>143</v>
      </c>
      <c r="D60" s="24"/>
      <c r="E60" s="25">
        <v>400000</v>
      </c>
      <c r="F60" s="25">
        <v>200000</v>
      </c>
      <c r="G60" s="25">
        <v>200000</v>
      </c>
    </row>
    <row r="61" spans="1:9" ht="15" customHeight="1" x14ac:dyDescent="0.25">
      <c r="A61" s="15">
        <v>46</v>
      </c>
      <c r="B61" s="38">
        <v>47945</v>
      </c>
      <c r="C61" s="13" t="s">
        <v>144</v>
      </c>
      <c r="D61" s="24"/>
      <c r="E61" s="25">
        <v>80000</v>
      </c>
      <c r="F61" s="25">
        <v>40000</v>
      </c>
      <c r="G61" s="25"/>
    </row>
    <row r="62" spans="1:9" ht="15" customHeight="1" x14ac:dyDescent="0.25">
      <c r="A62" s="55">
        <v>47</v>
      </c>
      <c r="B62" s="38">
        <v>47952</v>
      </c>
      <c r="C62" s="13" t="s">
        <v>45</v>
      </c>
      <c r="D62" s="24"/>
      <c r="E62" s="25">
        <v>350000</v>
      </c>
      <c r="F62" s="25">
        <v>500000</v>
      </c>
      <c r="G62" s="25">
        <v>500000</v>
      </c>
      <c r="H62" s="10"/>
    </row>
    <row r="63" spans="1:9" ht="15" customHeight="1" x14ac:dyDescent="0.25">
      <c r="A63" s="15">
        <v>48</v>
      </c>
      <c r="B63" s="38">
        <v>47957</v>
      </c>
      <c r="C63" s="13" t="s">
        <v>145</v>
      </c>
      <c r="D63" s="24"/>
      <c r="E63" s="25">
        <v>40000</v>
      </c>
      <c r="F63" s="25">
        <v>40000</v>
      </c>
      <c r="G63" s="25">
        <v>30000</v>
      </c>
    </row>
    <row r="64" spans="1:9" ht="15" customHeight="1" x14ac:dyDescent="0.25">
      <c r="A64" s="55">
        <v>49</v>
      </c>
      <c r="B64" s="38">
        <v>48489</v>
      </c>
      <c r="C64" s="13" t="s">
        <v>146</v>
      </c>
      <c r="D64" s="24"/>
      <c r="E64" s="25">
        <v>50000</v>
      </c>
      <c r="F64" s="25">
        <v>20000</v>
      </c>
      <c r="G64" s="25"/>
    </row>
    <row r="65" spans="1:7" ht="15" customHeight="1" x14ac:dyDescent="0.25">
      <c r="A65" s="15">
        <v>50</v>
      </c>
      <c r="B65" s="38">
        <v>47971</v>
      </c>
      <c r="C65" s="13" t="s">
        <v>147</v>
      </c>
      <c r="D65" s="24"/>
      <c r="E65" s="25">
        <v>65000</v>
      </c>
      <c r="F65" s="25">
        <v>30000</v>
      </c>
      <c r="G65" s="25"/>
    </row>
    <row r="66" spans="1:7" ht="15" customHeight="1" x14ac:dyDescent="0.25">
      <c r="A66" s="55">
        <v>51</v>
      </c>
      <c r="B66" s="38">
        <v>47973</v>
      </c>
      <c r="C66" s="13" t="s">
        <v>148</v>
      </c>
      <c r="D66" s="24"/>
      <c r="E66" s="25">
        <v>10000</v>
      </c>
      <c r="F66" s="25">
        <v>10000</v>
      </c>
      <c r="G66" s="25"/>
    </row>
    <row r="67" spans="1:7" ht="15" customHeight="1" x14ac:dyDescent="0.25">
      <c r="A67" s="15">
        <v>52</v>
      </c>
      <c r="B67" s="38">
        <v>47977</v>
      </c>
      <c r="C67" s="13" t="s">
        <v>46</v>
      </c>
      <c r="D67" s="24"/>
      <c r="E67" s="25">
        <f>31521+16809-330</f>
        <v>48000</v>
      </c>
      <c r="F67" s="25">
        <v>40000</v>
      </c>
      <c r="G67" s="25"/>
    </row>
    <row r="68" spans="1:7" ht="15" customHeight="1" x14ac:dyDescent="0.25">
      <c r="A68" s="55">
        <v>53</v>
      </c>
      <c r="B68" s="38">
        <v>47985</v>
      </c>
      <c r="C68" s="13" t="s">
        <v>149</v>
      </c>
      <c r="D68" s="24"/>
      <c r="E68" s="25">
        <v>50000</v>
      </c>
      <c r="F68" s="25">
        <v>100000</v>
      </c>
      <c r="G68" s="25">
        <v>50000</v>
      </c>
    </row>
    <row r="69" spans="1:7" ht="15" customHeight="1" x14ac:dyDescent="0.25">
      <c r="A69" s="15">
        <v>54</v>
      </c>
      <c r="B69" s="38">
        <v>47988</v>
      </c>
      <c r="C69" s="13" t="s">
        <v>150</v>
      </c>
      <c r="D69" s="24"/>
      <c r="E69" s="25">
        <v>50000</v>
      </c>
      <c r="F69" s="25">
        <v>50000</v>
      </c>
      <c r="G69" s="25">
        <v>50000</v>
      </c>
    </row>
    <row r="70" spans="1:7" ht="15" customHeight="1" x14ac:dyDescent="0.25">
      <c r="A70" s="55">
        <v>55</v>
      </c>
      <c r="B70" s="38">
        <v>48007</v>
      </c>
      <c r="C70" s="13" t="s">
        <v>174</v>
      </c>
      <c r="D70" s="24"/>
      <c r="E70" s="25">
        <v>100000</v>
      </c>
      <c r="F70" s="25">
        <v>100000</v>
      </c>
      <c r="G70" s="25">
        <v>150000</v>
      </c>
    </row>
    <row r="71" spans="1:7" ht="15" customHeight="1" x14ac:dyDescent="0.25">
      <c r="A71" s="15">
        <v>56</v>
      </c>
      <c r="B71" s="38">
        <v>48583</v>
      </c>
      <c r="C71" s="13" t="s">
        <v>151</v>
      </c>
      <c r="D71" s="24"/>
      <c r="E71" s="25">
        <v>50000</v>
      </c>
      <c r="F71" s="25">
        <v>30000</v>
      </c>
      <c r="G71" s="25"/>
    </row>
    <row r="72" spans="1:7" ht="15" customHeight="1" x14ac:dyDescent="0.25">
      <c r="A72" s="55">
        <v>57</v>
      </c>
      <c r="B72" s="38">
        <v>46289</v>
      </c>
      <c r="C72" s="13" t="s">
        <v>152</v>
      </c>
      <c r="D72" s="24"/>
      <c r="E72" s="25"/>
      <c r="F72" s="25">
        <v>80000</v>
      </c>
      <c r="G72" s="25">
        <v>163520</v>
      </c>
    </row>
    <row r="73" spans="1:7" ht="15" customHeight="1" x14ac:dyDescent="0.25">
      <c r="A73" s="15">
        <v>58</v>
      </c>
      <c r="B73" s="38">
        <v>48011</v>
      </c>
      <c r="C73" s="13" t="s">
        <v>153</v>
      </c>
      <c r="D73" s="24"/>
      <c r="E73" s="25">
        <v>50000</v>
      </c>
      <c r="F73" s="25">
        <v>80000</v>
      </c>
      <c r="G73" s="25">
        <v>50000</v>
      </c>
    </row>
    <row r="74" spans="1:7" ht="15" customHeight="1" x14ac:dyDescent="0.25">
      <c r="A74" s="55">
        <v>59</v>
      </c>
      <c r="B74" s="38">
        <v>48015</v>
      </c>
      <c r="C74" s="13" t="s">
        <v>154</v>
      </c>
      <c r="D74" s="24"/>
      <c r="E74" s="25"/>
      <c r="F74" s="25">
        <v>40000</v>
      </c>
      <c r="G74" s="25">
        <v>30000</v>
      </c>
    </row>
    <row r="75" spans="1:7" ht="15" customHeight="1" x14ac:dyDescent="0.25">
      <c r="A75" s="15">
        <v>60</v>
      </c>
      <c r="B75" s="38">
        <v>48024</v>
      </c>
      <c r="C75" s="13" t="s">
        <v>155</v>
      </c>
      <c r="D75" s="24"/>
      <c r="E75" s="25">
        <v>50000</v>
      </c>
      <c r="F75" s="25">
        <v>100000</v>
      </c>
      <c r="G75" s="25">
        <v>100000</v>
      </c>
    </row>
    <row r="76" spans="1:7" ht="15" customHeight="1" x14ac:dyDescent="0.25">
      <c r="A76" s="55">
        <v>61</v>
      </c>
      <c r="B76" s="38">
        <v>48027</v>
      </c>
      <c r="C76" s="13" t="s">
        <v>156</v>
      </c>
      <c r="D76" s="24"/>
      <c r="E76" s="25"/>
      <c r="F76" s="25">
        <v>50000</v>
      </c>
      <c r="G76" s="25">
        <v>50000</v>
      </c>
    </row>
    <row r="77" spans="1:7" ht="15" customHeight="1" x14ac:dyDescent="0.25">
      <c r="A77" s="15">
        <v>62</v>
      </c>
      <c r="B77" s="38">
        <v>48029</v>
      </c>
      <c r="C77" s="13" t="s">
        <v>157</v>
      </c>
      <c r="D77" s="24"/>
      <c r="E77" s="25"/>
      <c r="F77" s="25">
        <v>50000</v>
      </c>
      <c r="G77" s="25">
        <v>100000</v>
      </c>
    </row>
    <row r="78" spans="1:7" ht="15" customHeight="1" x14ac:dyDescent="0.25">
      <c r="A78" s="55">
        <v>63</v>
      </c>
      <c r="B78" s="38">
        <v>48031</v>
      </c>
      <c r="C78" s="13" t="s">
        <v>158</v>
      </c>
      <c r="D78" s="24"/>
      <c r="E78" s="25"/>
      <c r="F78" s="25">
        <v>30000</v>
      </c>
      <c r="G78" s="25">
        <v>20000</v>
      </c>
    </row>
    <row r="79" spans="1:7" ht="15" customHeight="1" x14ac:dyDescent="0.25">
      <c r="A79" s="15">
        <v>64</v>
      </c>
      <c r="B79" s="38">
        <v>48053</v>
      </c>
      <c r="C79" s="13" t="s">
        <v>159</v>
      </c>
      <c r="D79" s="24"/>
      <c r="E79" s="25"/>
      <c r="F79" s="25">
        <v>50000</v>
      </c>
      <c r="G79" s="25">
        <v>100000</v>
      </c>
    </row>
    <row r="80" spans="1:7" ht="15" customHeight="1" x14ac:dyDescent="0.25">
      <c r="A80" s="55">
        <v>65</v>
      </c>
      <c r="B80" s="38">
        <v>48055</v>
      </c>
      <c r="C80" s="13" t="s">
        <v>160</v>
      </c>
      <c r="D80" s="24"/>
      <c r="E80" s="25">
        <v>50330</v>
      </c>
      <c r="F80" s="25">
        <v>70000</v>
      </c>
      <c r="G80" s="25">
        <v>50000</v>
      </c>
    </row>
    <row r="81" spans="1:8" ht="15" customHeight="1" x14ac:dyDescent="0.25">
      <c r="A81" s="15">
        <v>66</v>
      </c>
      <c r="B81" s="38">
        <v>48576</v>
      </c>
      <c r="C81" s="13" t="s">
        <v>161</v>
      </c>
      <c r="D81" s="24"/>
      <c r="E81" s="25"/>
      <c r="F81" s="25"/>
      <c r="G81" s="25">
        <v>150000</v>
      </c>
    </row>
    <row r="82" spans="1:8" ht="15" customHeight="1" x14ac:dyDescent="0.25">
      <c r="A82" s="55">
        <v>67</v>
      </c>
      <c r="B82" s="38">
        <v>48056</v>
      </c>
      <c r="C82" s="13" t="s">
        <v>162</v>
      </c>
      <c r="D82" s="24"/>
      <c r="E82" s="25"/>
      <c r="F82" s="25">
        <v>100000</v>
      </c>
      <c r="G82" s="25">
        <v>100000</v>
      </c>
    </row>
    <row r="83" spans="1:8" ht="15" customHeight="1" x14ac:dyDescent="0.25">
      <c r="A83" s="15">
        <v>68</v>
      </c>
      <c r="B83" s="38">
        <v>48060</v>
      </c>
      <c r="C83" s="13" t="s">
        <v>163</v>
      </c>
      <c r="D83" s="24"/>
      <c r="E83" s="25"/>
      <c r="F83" s="25"/>
      <c r="G83" s="25">
        <v>200000</v>
      </c>
    </row>
    <row r="84" spans="1:8" ht="15" customHeight="1" x14ac:dyDescent="0.25">
      <c r="A84" s="55">
        <v>69</v>
      </c>
      <c r="B84" s="38">
        <v>48496</v>
      </c>
      <c r="C84" s="13" t="s">
        <v>47</v>
      </c>
      <c r="D84" s="24"/>
      <c r="E84" s="25"/>
      <c r="F84" s="25"/>
      <c r="G84" s="25">
        <v>150000</v>
      </c>
    </row>
    <row r="85" spans="1:8" ht="15" customHeight="1" x14ac:dyDescent="0.25">
      <c r="A85" s="15">
        <v>70</v>
      </c>
      <c r="B85" s="38">
        <v>48066</v>
      </c>
      <c r="C85" s="13" t="s">
        <v>48</v>
      </c>
      <c r="D85" s="24"/>
      <c r="E85" s="25"/>
      <c r="F85" s="25"/>
      <c r="G85" s="25">
        <v>100000</v>
      </c>
    </row>
    <row r="86" spans="1:8" ht="15" customHeight="1" x14ac:dyDescent="0.25">
      <c r="A86" s="55">
        <v>71</v>
      </c>
      <c r="B86" s="38">
        <v>48082</v>
      </c>
      <c r="C86" s="13" t="s">
        <v>49</v>
      </c>
      <c r="D86" s="24"/>
      <c r="E86" s="25"/>
      <c r="F86" s="25"/>
      <c r="G86" s="25">
        <v>150000</v>
      </c>
    </row>
    <row r="87" spans="1:8" ht="15" customHeight="1" x14ac:dyDescent="0.25">
      <c r="A87" s="15">
        <v>72</v>
      </c>
      <c r="B87" s="38">
        <v>48086</v>
      </c>
      <c r="C87" s="13" t="s">
        <v>164</v>
      </c>
      <c r="D87" s="24"/>
      <c r="E87" s="25"/>
      <c r="F87" s="25"/>
      <c r="G87" s="25">
        <v>200000</v>
      </c>
    </row>
    <row r="88" spans="1:8" ht="15" customHeight="1" x14ac:dyDescent="0.25">
      <c r="A88" s="55">
        <v>73</v>
      </c>
      <c r="B88" s="38">
        <v>48088</v>
      </c>
      <c r="C88" s="13" t="s">
        <v>165</v>
      </c>
      <c r="D88" s="24"/>
      <c r="E88" s="25"/>
      <c r="F88" s="25"/>
      <c r="G88" s="25">
        <v>200000</v>
      </c>
    </row>
    <row r="89" spans="1:8" ht="15" customHeight="1" x14ac:dyDescent="0.25">
      <c r="A89" s="15">
        <v>74</v>
      </c>
      <c r="B89" s="38">
        <v>48093</v>
      </c>
      <c r="C89" s="13" t="s">
        <v>166</v>
      </c>
      <c r="D89" s="24"/>
      <c r="E89" s="25"/>
      <c r="F89" s="25"/>
      <c r="G89" s="25">
        <v>200000</v>
      </c>
    </row>
    <row r="90" spans="1:8" ht="15" customHeight="1" x14ac:dyDescent="0.25">
      <c r="A90" s="55">
        <v>75</v>
      </c>
      <c r="B90" s="38">
        <v>48605</v>
      </c>
      <c r="C90" s="13" t="s">
        <v>50</v>
      </c>
      <c r="D90" s="24"/>
      <c r="E90" s="25"/>
      <c r="F90" s="25"/>
      <c r="G90" s="25">
        <v>100000</v>
      </c>
    </row>
    <row r="91" spans="1:8" ht="15" customHeight="1" x14ac:dyDescent="0.25">
      <c r="A91" s="15">
        <v>76</v>
      </c>
      <c r="B91" s="38">
        <v>48499</v>
      </c>
      <c r="C91" s="13" t="s">
        <v>51</v>
      </c>
      <c r="D91" s="24"/>
      <c r="E91" s="25"/>
      <c r="F91" s="25"/>
      <c r="G91" s="25">
        <v>136888</v>
      </c>
    </row>
    <row r="92" spans="1:8" ht="15" customHeight="1" x14ac:dyDescent="0.25">
      <c r="A92" s="92"/>
      <c r="B92" s="42"/>
      <c r="C92" s="1" t="s">
        <v>167</v>
      </c>
      <c r="D92" s="20">
        <f>D93+D94+D95</f>
        <v>80000</v>
      </c>
      <c r="E92" s="20">
        <f>E93+E95</f>
        <v>12000</v>
      </c>
      <c r="F92" s="20">
        <f t="shared" ref="F92:G92" si="10">F93+F95</f>
        <v>140000</v>
      </c>
      <c r="G92" s="20">
        <f t="shared" si="10"/>
        <v>0</v>
      </c>
    </row>
    <row r="93" spans="1:8" x14ac:dyDescent="0.25">
      <c r="A93" s="5">
        <v>1</v>
      </c>
      <c r="B93" s="38">
        <v>48603</v>
      </c>
      <c r="C93" s="66" t="s">
        <v>23</v>
      </c>
      <c r="D93" s="21">
        <v>80000</v>
      </c>
      <c r="E93" s="21">
        <v>12000</v>
      </c>
      <c r="F93" s="21"/>
      <c r="G93" s="21"/>
      <c r="H93" s="31"/>
    </row>
    <row r="94" spans="1:8" ht="15.6" hidden="1" x14ac:dyDescent="0.3">
      <c r="A94" s="5">
        <v>1</v>
      </c>
      <c r="B94" s="38"/>
      <c r="C94" s="65" t="s">
        <v>15</v>
      </c>
      <c r="D94" s="26"/>
      <c r="E94" s="21">
        <v>12000</v>
      </c>
      <c r="F94" s="58"/>
      <c r="G94" s="21"/>
    </row>
    <row r="95" spans="1:8" x14ac:dyDescent="0.25">
      <c r="A95" s="5">
        <v>2</v>
      </c>
      <c r="B95" s="38">
        <v>46168</v>
      </c>
      <c r="C95" s="65" t="s">
        <v>168</v>
      </c>
      <c r="D95" s="26"/>
      <c r="E95" s="59"/>
      <c r="F95" s="21">
        <v>140000</v>
      </c>
      <c r="G95" s="21"/>
    </row>
    <row r="96" spans="1:8" x14ac:dyDescent="0.25">
      <c r="A96" s="92"/>
      <c r="B96" s="42"/>
      <c r="C96" s="1" t="s">
        <v>169</v>
      </c>
      <c r="D96" s="20">
        <f>SUM(D97:D98)</f>
        <v>100000</v>
      </c>
      <c r="E96" s="20">
        <f>E97+E98+E99</f>
        <v>340000</v>
      </c>
      <c r="F96" s="20">
        <f>F97+F98+F99</f>
        <v>500000</v>
      </c>
      <c r="G96" s="20">
        <f>G97+G98+G99</f>
        <v>600000</v>
      </c>
    </row>
    <row r="97" spans="1:11" x14ac:dyDescent="0.25">
      <c r="A97" s="5">
        <v>1</v>
      </c>
      <c r="B97" s="38">
        <v>47862</v>
      </c>
      <c r="C97" s="9" t="s">
        <v>52</v>
      </c>
      <c r="D97" s="21">
        <v>50000</v>
      </c>
      <c r="E97" s="26">
        <v>250000</v>
      </c>
      <c r="F97" s="26">
        <v>300000</v>
      </c>
      <c r="G97" s="26">
        <v>400000</v>
      </c>
      <c r="H97" s="31">
        <f>E98</f>
        <v>40000</v>
      </c>
      <c r="I97" s="31">
        <f t="shared" ref="I97:J97" si="11">F98</f>
        <v>50000</v>
      </c>
      <c r="J97" s="31">
        <f t="shared" si="11"/>
        <v>50000</v>
      </c>
      <c r="K97" t="s">
        <v>96</v>
      </c>
    </row>
    <row r="98" spans="1:11" x14ac:dyDescent="0.25">
      <c r="A98" s="5">
        <v>2</v>
      </c>
      <c r="B98" s="38">
        <v>48148</v>
      </c>
      <c r="C98" s="64" t="s">
        <v>53</v>
      </c>
      <c r="D98" s="22">
        <v>50000</v>
      </c>
      <c r="E98" s="22">
        <f>50000-10000</f>
        <v>40000</v>
      </c>
      <c r="F98" s="22">
        <v>50000</v>
      </c>
      <c r="G98" s="22">
        <v>50000</v>
      </c>
      <c r="H98" s="4">
        <f>E99+E97</f>
        <v>300000</v>
      </c>
      <c r="I98" s="4">
        <f t="shared" ref="I98:J98" si="12">F99+F97</f>
        <v>450000</v>
      </c>
      <c r="J98" s="4">
        <f t="shared" si="12"/>
        <v>550000</v>
      </c>
      <c r="K98" t="s">
        <v>93</v>
      </c>
    </row>
    <row r="99" spans="1:11" x14ac:dyDescent="0.25">
      <c r="A99" s="5">
        <v>3</v>
      </c>
      <c r="B99" s="43">
        <v>48152</v>
      </c>
      <c r="C99" s="65" t="s">
        <v>52</v>
      </c>
      <c r="D99" s="28"/>
      <c r="E99" s="21">
        <v>50000</v>
      </c>
      <c r="F99" s="21">
        <v>150000</v>
      </c>
      <c r="G99" s="21">
        <v>150000</v>
      </c>
    </row>
    <row r="100" spans="1:11" x14ac:dyDescent="0.25">
      <c r="A100" s="92"/>
      <c r="B100" s="42"/>
      <c r="C100" s="1" t="s">
        <v>170</v>
      </c>
      <c r="D100" s="20">
        <f>SUM(D101:D111)</f>
        <v>265000</v>
      </c>
      <c r="E100" s="20">
        <f>SUM(E101:E114)</f>
        <v>346000</v>
      </c>
      <c r="F100" s="20">
        <f t="shared" ref="F100:G100" si="13">SUM(F101:F114)</f>
        <v>382000</v>
      </c>
      <c r="G100" s="20">
        <f t="shared" si="13"/>
        <v>405000</v>
      </c>
    </row>
    <row r="101" spans="1:11" x14ac:dyDescent="0.25">
      <c r="A101" s="35">
        <v>1</v>
      </c>
      <c r="B101" s="44">
        <v>46368</v>
      </c>
      <c r="C101" s="65" t="s">
        <v>171</v>
      </c>
      <c r="D101" s="26">
        <v>100000</v>
      </c>
      <c r="E101" s="60">
        <f>35000</f>
        <v>35000</v>
      </c>
      <c r="F101" s="58"/>
      <c r="G101" s="58"/>
      <c r="H101" s="10">
        <f>E101+E102+E103+E104+E105+E106+E113+E114+E108</f>
        <v>247000</v>
      </c>
      <c r="I101" s="10">
        <f>F101+F102+F103+F104+F105+F106+F113+F114+F108</f>
        <v>227000</v>
      </c>
      <c r="J101" s="10">
        <f>G101+G102+G103+G104+G105+G106+G113+G114+G108</f>
        <v>255000</v>
      </c>
      <c r="K101" t="s">
        <v>96</v>
      </c>
    </row>
    <row r="102" spans="1:11" x14ac:dyDescent="0.25">
      <c r="A102" s="5">
        <v>2</v>
      </c>
      <c r="B102" s="38">
        <v>46374</v>
      </c>
      <c r="C102" s="65" t="s">
        <v>172</v>
      </c>
      <c r="D102" s="26">
        <v>40000</v>
      </c>
      <c r="E102" s="60">
        <f>50000+10000</f>
        <v>60000</v>
      </c>
      <c r="F102" s="58">
        <f>35000</f>
        <v>35000</v>
      </c>
      <c r="G102" s="58"/>
      <c r="H102" s="89">
        <f>E107</f>
        <v>14000</v>
      </c>
      <c r="I102" s="89">
        <f t="shared" ref="I102:J102" si="14">F107</f>
        <v>0</v>
      </c>
      <c r="J102" s="89">
        <f t="shared" si="14"/>
        <v>0</v>
      </c>
      <c r="K102" t="s">
        <v>97</v>
      </c>
    </row>
    <row r="103" spans="1:11" x14ac:dyDescent="0.25">
      <c r="A103" s="35">
        <v>3</v>
      </c>
      <c r="B103" s="38">
        <v>46376</v>
      </c>
      <c r="C103" s="65" t="s">
        <v>54</v>
      </c>
      <c r="D103" s="26">
        <v>25000</v>
      </c>
      <c r="E103" s="60">
        <f>15000+10000</f>
        <v>25000</v>
      </c>
      <c r="F103" s="58"/>
      <c r="G103" s="58"/>
      <c r="H103" s="89">
        <f>E109</f>
        <v>20000</v>
      </c>
      <c r="I103" s="89">
        <f t="shared" ref="I103:J103" si="15">F109</f>
        <v>0</v>
      </c>
      <c r="J103" s="89">
        <f t="shared" si="15"/>
        <v>0</v>
      </c>
      <c r="K103" t="s">
        <v>101</v>
      </c>
    </row>
    <row r="104" spans="1:11" x14ac:dyDescent="0.25">
      <c r="A104" s="35">
        <v>4</v>
      </c>
      <c r="B104" s="44">
        <v>46492</v>
      </c>
      <c r="C104" s="66" t="s">
        <v>55</v>
      </c>
      <c r="D104" s="26">
        <v>100000</v>
      </c>
      <c r="E104" s="58">
        <v>0</v>
      </c>
      <c r="F104" s="60">
        <v>100000</v>
      </c>
      <c r="G104" s="60">
        <v>200000</v>
      </c>
      <c r="H104" s="4">
        <f>E110+E111+E112</f>
        <v>65000</v>
      </c>
      <c r="I104" s="4">
        <f t="shared" ref="I104:J104" si="16">F110+F111+F112</f>
        <v>155000</v>
      </c>
      <c r="J104" s="4">
        <f t="shared" si="16"/>
        <v>150000</v>
      </c>
      <c r="K104" t="s">
        <v>98</v>
      </c>
    </row>
    <row r="105" spans="1:11" x14ac:dyDescent="0.25">
      <c r="A105" s="5">
        <v>5</v>
      </c>
      <c r="B105" s="44">
        <v>48170</v>
      </c>
      <c r="C105" s="66" t="s">
        <v>173</v>
      </c>
      <c r="D105" s="26"/>
      <c r="E105" s="58">
        <v>70000</v>
      </c>
      <c r="F105" s="58">
        <v>50000</v>
      </c>
      <c r="G105" s="58">
        <v>35000</v>
      </c>
    </row>
    <row r="106" spans="1:11" x14ac:dyDescent="0.25">
      <c r="A106" s="35">
        <v>6</v>
      </c>
      <c r="B106" s="44">
        <v>48172</v>
      </c>
      <c r="C106" s="66" t="s">
        <v>56</v>
      </c>
      <c r="D106" s="26"/>
      <c r="E106" s="61">
        <f>35000</f>
        <v>35000</v>
      </c>
      <c r="F106" s="62"/>
      <c r="G106" s="62"/>
    </row>
    <row r="107" spans="1:11" x14ac:dyDescent="0.25">
      <c r="A107" s="35">
        <v>7</v>
      </c>
      <c r="B107" s="44">
        <v>48174</v>
      </c>
      <c r="C107" s="66" t="s">
        <v>23</v>
      </c>
      <c r="D107" s="26"/>
      <c r="E107" s="62">
        <v>14000</v>
      </c>
      <c r="F107" s="62"/>
      <c r="G107" s="62"/>
    </row>
    <row r="108" spans="1:11" x14ac:dyDescent="0.25">
      <c r="A108" s="5">
        <v>8</v>
      </c>
      <c r="B108" s="44">
        <v>48177</v>
      </c>
      <c r="C108" s="66" t="s">
        <v>175</v>
      </c>
      <c r="D108" s="26"/>
      <c r="E108" s="62">
        <v>22000</v>
      </c>
      <c r="F108" s="62">
        <v>22000</v>
      </c>
      <c r="G108" s="62"/>
    </row>
    <row r="109" spans="1:11" x14ac:dyDescent="0.25">
      <c r="A109" s="35">
        <v>9</v>
      </c>
      <c r="B109" s="44">
        <v>48184</v>
      </c>
      <c r="C109" s="66" t="s">
        <v>176</v>
      </c>
      <c r="D109" s="26"/>
      <c r="E109" s="62">
        <v>20000</v>
      </c>
      <c r="F109" s="62"/>
      <c r="G109" s="62"/>
    </row>
    <row r="110" spans="1:11" x14ac:dyDescent="0.25">
      <c r="A110" s="35">
        <v>10</v>
      </c>
      <c r="B110" s="45">
        <v>48185</v>
      </c>
      <c r="C110" s="67" t="s">
        <v>177</v>
      </c>
      <c r="D110" s="27"/>
      <c r="E110" s="62">
        <f>35000</f>
        <v>35000</v>
      </c>
      <c r="F110" s="62">
        <v>25000</v>
      </c>
      <c r="G110" s="62"/>
    </row>
    <row r="111" spans="1:11" x14ac:dyDescent="0.25">
      <c r="A111" s="5">
        <v>11</v>
      </c>
      <c r="B111" s="44">
        <v>48193</v>
      </c>
      <c r="C111" s="65" t="s">
        <v>178</v>
      </c>
      <c r="D111" s="27"/>
      <c r="E111" s="62">
        <v>30000</v>
      </c>
      <c r="F111" s="62">
        <v>30000</v>
      </c>
      <c r="G111" s="62"/>
    </row>
    <row r="112" spans="1:11" x14ac:dyDescent="0.25">
      <c r="A112" s="35">
        <v>12</v>
      </c>
      <c r="B112" s="44">
        <v>48610</v>
      </c>
      <c r="C112" s="65" t="s">
        <v>179</v>
      </c>
      <c r="D112" s="27"/>
      <c r="E112" s="58"/>
      <c r="F112" s="58">
        <v>100000</v>
      </c>
      <c r="G112" s="62">
        <v>150000</v>
      </c>
    </row>
    <row r="113" spans="1:11" x14ac:dyDescent="0.25">
      <c r="A113" s="35">
        <v>13</v>
      </c>
      <c r="B113" s="44">
        <v>46978</v>
      </c>
      <c r="C113" s="65" t="s">
        <v>180</v>
      </c>
      <c r="D113" s="27"/>
      <c r="E113" s="58"/>
      <c r="F113" s="58">
        <v>10000</v>
      </c>
      <c r="G113" s="62">
        <v>10000</v>
      </c>
    </row>
    <row r="114" spans="1:11" x14ac:dyDescent="0.25">
      <c r="A114" s="5">
        <v>14</v>
      </c>
      <c r="B114" s="44">
        <v>46539</v>
      </c>
      <c r="C114" s="65" t="s">
        <v>181</v>
      </c>
      <c r="D114" s="27"/>
      <c r="E114" s="58"/>
      <c r="F114" s="58">
        <v>10000</v>
      </c>
      <c r="G114" s="62">
        <v>10000</v>
      </c>
    </row>
    <row r="115" spans="1:11" x14ac:dyDescent="0.25">
      <c r="A115" s="92"/>
      <c r="B115" s="42"/>
      <c r="C115" s="1" t="s">
        <v>182</v>
      </c>
      <c r="D115" s="20">
        <f>SUM(D116:D116)</f>
        <v>660000</v>
      </c>
      <c r="E115" s="20">
        <f>SUM(E116:E119)</f>
        <v>760000</v>
      </c>
      <c r="F115" s="20">
        <f t="shared" ref="F115:G115" si="17">SUM(F116:F119)</f>
        <v>960000</v>
      </c>
      <c r="G115" s="20">
        <f t="shared" si="17"/>
        <v>1040000</v>
      </c>
    </row>
    <row r="116" spans="1:11" x14ac:dyDescent="0.25">
      <c r="A116" s="5">
        <v>1</v>
      </c>
      <c r="B116" s="38">
        <v>41119</v>
      </c>
      <c r="C116" s="65" t="s">
        <v>183</v>
      </c>
      <c r="D116" s="21">
        <v>660000</v>
      </c>
      <c r="E116" s="61">
        <f>800000-100000</f>
        <v>700000</v>
      </c>
      <c r="F116" s="21">
        <v>900000</v>
      </c>
      <c r="G116" s="21">
        <v>980000</v>
      </c>
      <c r="H116" s="10">
        <f>E116+E117+E118+E119</f>
        <v>760000</v>
      </c>
      <c r="I116" s="10">
        <f t="shared" ref="I116:J116" si="18">F116+F117+F118+F119</f>
        <v>960000</v>
      </c>
      <c r="J116" s="10">
        <f t="shared" si="18"/>
        <v>1040000</v>
      </c>
      <c r="K116" t="s">
        <v>99</v>
      </c>
    </row>
    <row r="117" spans="1:11" x14ac:dyDescent="0.25">
      <c r="A117" s="5">
        <v>2</v>
      </c>
      <c r="B117" s="38">
        <v>46591</v>
      </c>
      <c r="C117" s="65" t="s">
        <v>184</v>
      </c>
      <c r="D117" s="21"/>
      <c r="E117" s="62">
        <v>60000</v>
      </c>
      <c r="F117" s="21"/>
      <c r="G117" s="21"/>
      <c r="H117" s="53"/>
    </row>
    <row r="118" spans="1:11" x14ac:dyDescent="0.25">
      <c r="A118" s="5">
        <v>3</v>
      </c>
      <c r="B118" s="38">
        <v>48255</v>
      </c>
      <c r="C118" s="65" t="s">
        <v>57</v>
      </c>
      <c r="D118" s="21"/>
      <c r="E118" s="21"/>
      <c r="F118" s="21">
        <v>60000</v>
      </c>
      <c r="G118" s="21"/>
    </row>
    <row r="119" spans="1:11" x14ac:dyDescent="0.25">
      <c r="A119" s="5">
        <v>4</v>
      </c>
      <c r="B119" s="38">
        <v>48263</v>
      </c>
      <c r="C119" s="65" t="s">
        <v>58</v>
      </c>
      <c r="D119" s="21"/>
      <c r="E119" s="21"/>
      <c r="F119" s="21"/>
      <c r="G119" s="21">
        <v>60000</v>
      </c>
    </row>
    <row r="120" spans="1:11" x14ac:dyDescent="0.25">
      <c r="A120" s="92"/>
      <c r="B120" s="42"/>
      <c r="C120" s="1" t="s">
        <v>185</v>
      </c>
      <c r="D120" s="20">
        <f>SUM(D121:D125)</f>
        <v>25000</v>
      </c>
      <c r="E120" s="20">
        <f>SUM(E121:E125)</f>
        <v>170000</v>
      </c>
      <c r="F120" s="20">
        <f>SUM(F121:F125)</f>
        <v>90000</v>
      </c>
      <c r="G120" s="20">
        <f>SUM(G121:G125)</f>
        <v>65000</v>
      </c>
    </row>
    <row r="121" spans="1:11" x14ac:dyDescent="0.25">
      <c r="A121" s="5">
        <v>1</v>
      </c>
      <c r="B121" s="38">
        <v>47002</v>
      </c>
      <c r="C121" s="65" t="s">
        <v>186</v>
      </c>
      <c r="D121" s="26">
        <v>25000</v>
      </c>
      <c r="E121" s="21"/>
      <c r="F121" s="21">
        <v>40000</v>
      </c>
      <c r="G121" s="21"/>
      <c r="H121" s="4">
        <f>E121</f>
        <v>0</v>
      </c>
      <c r="I121" s="4">
        <f t="shared" ref="I121:J123" si="19">F121</f>
        <v>40000</v>
      </c>
      <c r="J121" s="4">
        <f t="shared" si="19"/>
        <v>0</v>
      </c>
      <c r="K121" t="s">
        <v>100</v>
      </c>
    </row>
    <row r="122" spans="1:11" ht="31.5" x14ac:dyDescent="0.25">
      <c r="A122" s="5">
        <v>2</v>
      </c>
      <c r="B122" s="38">
        <v>48324</v>
      </c>
      <c r="C122" s="77" t="s">
        <v>187</v>
      </c>
      <c r="D122" s="26"/>
      <c r="E122" s="21">
        <v>20000</v>
      </c>
      <c r="F122" s="21"/>
      <c r="G122" s="21"/>
      <c r="H122" s="4">
        <f>E122</f>
        <v>20000</v>
      </c>
      <c r="I122" s="4">
        <f t="shared" si="19"/>
        <v>0</v>
      </c>
      <c r="J122" s="4">
        <f t="shared" si="19"/>
        <v>0</v>
      </c>
      <c r="K122" t="s">
        <v>101</v>
      </c>
    </row>
    <row r="123" spans="1:11" x14ac:dyDescent="0.25">
      <c r="A123" s="5">
        <v>3</v>
      </c>
      <c r="B123" s="38">
        <v>43697</v>
      </c>
      <c r="C123" s="65" t="s">
        <v>188</v>
      </c>
      <c r="D123" s="26"/>
      <c r="E123" s="21">
        <v>150000</v>
      </c>
      <c r="F123" s="21">
        <v>50000</v>
      </c>
      <c r="G123" s="21"/>
      <c r="H123" s="4">
        <f>E123</f>
        <v>150000</v>
      </c>
      <c r="I123" s="4">
        <f t="shared" si="19"/>
        <v>50000</v>
      </c>
      <c r="J123" s="4">
        <f t="shared" si="19"/>
        <v>0</v>
      </c>
      <c r="K123" t="s">
        <v>98</v>
      </c>
    </row>
    <row r="124" spans="1:11" x14ac:dyDescent="0.25">
      <c r="A124" s="5">
        <v>4</v>
      </c>
      <c r="B124" s="38">
        <v>48301</v>
      </c>
      <c r="C124" s="65" t="s">
        <v>59</v>
      </c>
      <c r="D124" s="26"/>
      <c r="E124" s="21"/>
      <c r="F124" s="21"/>
      <c r="G124" s="21">
        <v>40000</v>
      </c>
      <c r="H124" s="4">
        <f>E124+E125</f>
        <v>0</v>
      </c>
      <c r="I124" s="4">
        <f t="shared" ref="I124:J124" si="20">F124+F125</f>
        <v>0</v>
      </c>
      <c r="J124" s="4">
        <f t="shared" si="20"/>
        <v>65000</v>
      </c>
      <c r="K124" t="s">
        <v>88</v>
      </c>
    </row>
    <row r="125" spans="1:11" x14ac:dyDescent="0.25">
      <c r="A125" s="5">
        <v>5</v>
      </c>
      <c r="B125" s="38">
        <v>48307</v>
      </c>
      <c r="C125" s="65" t="s">
        <v>60</v>
      </c>
      <c r="D125" s="26"/>
      <c r="E125" s="21"/>
      <c r="F125" s="21"/>
      <c r="G125" s="21">
        <v>25000</v>
      </c>
    </row>
    <row r="126" spans="1:11" x14ac:dyDescent="0.25">
      <c r="A126" s="92"/>
      <c r="B126" s="42"/>
      <c r="C126" s="1" t="s">
        <v>189</v>
      </c>
      <c r="D126" s="20">
        <f>SUM(D127:D140)</f>
        <v>110000</v>
      </c>
      <c r="E126" s="20">
        <f>SUM(E127:E140)</f>
        <v>207000</v>
      </c>
      <c r="F126" s="20">
        <f t="shared" ref="F126:G126" si="21">SUM(F127:F140)</f>
        <v>227000</v>
      </c>
      <c r="G126" s="20">
        <f t="shared" si="21"/>
        <v>188000</v>
      </c>
    </row>
    <row r="127" spans="1:11" x14ac:dyDescent="0.25">
      <c r="A127" s="5">
        <v>1</v>
      </c>
      <c r="B127" s="38">
        <v>41129</v>
      </c>
      <c r="C127" s="65" t="s">
        <v>190</v>
      </c>
      <c r="D127" s="21">
        <v>30000</v>
      </c>
      <c r="E127" s="21">
        <v>31000</v>
      </c>
      <c r="F127" s="21">
        <v>32500</v>
      </c>
      <c r="G127" s="21">
        <v>36000</v>
      </c>
      <c r="H127" s="10">
        <f>E127</f>
        <v>31000</v>
      </c>
      <c r="I127" s="10">
        <f t="shared" ref="I127:J129" si="22">F127</f>
        <v>32500</v>
      </c>
      <c r="J127" s="10">
        <f t="shared" si="22"/>
        <v>36000</v>
      </c>
      <c r="K127" t="s">
        <v>104</v>
      </c>
    </row>
    <row r="128" spans="1:11" x14ac:dyDescent="0.25">
      <c r="A128" s="5">
        <v>2</v>
      </c>
      <c r="B128" s="38">
        <v>48211</v>
      </c>
      <c r="C128" s="65" t="s">
        <v>61</v>
      </c>
      <c r="D128" s="21">
        <v>20000</v>
      </c>
      <c r="E128" s="21">
        <v>10000</v>
      </c>
      <c r="F128" s="21">
        <v>12000</v>
      </c>
      <c r="G128" s="21">
        <v>15000</v>
      </c>
      <c r="H128" s="10">
        <f>E128+E135+E136+E137+E138+E139</f>
        <v>58000</v>
      </c>
      <c r="I128" s="10">
        <f t="shared" ref="I128:J128" si="23">F128+F135+F136+F137+F138+F139</f>
        <v>107000</v>
      </c>
      <c r="J128" s="10">
        <f t="shared" si="23"/>
        <v>132000</v>
      </c>
      <c r="K128" t="s">
        <v>105</v>
      </c>
    </row>
    <row r="129" spans="1:11" x14ac:dyDescent="0.25">
      <c r="A129" s="5">
        <v>3</v>
      </c>
      <c r="B129" s="38">
        <v>46557</v>
      </c>
      <c r="C129" s="65" t="s">
        <v>62</v>
      </c>
      <c r="D129" s="21">
        <v>60000</v>
      </c>
      <c r="E129" s="21">
        <v>59000</v>
      </c>
      <c r="F129" s="21">
        <v>50500</v>
      </c>
      <c r="G129" s="21"/>
      <c r="H129" s="10">
        <f>E129</f>
        <v>59000</v>
      </c>
      <c r="I129" s="10">
        <f t="shared" si="22"/>
        <v>50500</v>
      </c>
      <c r="J129" s="10">
        <f t="shared" si="22"/>
        <v>0</v>
      </c>
      <c r="K129" t="s">
        <v>106</v>
      </c>
    </row>
    <row r="130" spans="1:11" x14ac:dyDescent="0.25">
      <c r="A130" s="5">
        <v>4</v>
      </c>
      <c r="B130" s="38">
        <v>46979</v>
      </c>
      <c r="C130" s="65" t="s">
        <v>63</v>
      </c>
      <c r="D130" s="21"/>
      <c r="E130" s="21">
        <v>14000</v>
      </c>
      <c r="F130" s="21"/>
      <c r="G130" s="21"/>
      <c r="H130" s="10">
        <f>E130+E131+E132</f>
        <v>34000</v>
      </c>
      <c r="I130" s="10">
        <f t="shared" ref="I130:J130" si="24">F130+F131+F132</f>
        <v>15000</v>
      </c>
      <c r="J130" s="10">
        <f t="shared" si="24"/>
        <v>0</v>
      </c>
      <c r="K130" t="s">
        <v>107</v>
      </c>
    </row>
    <row r="131" spans="1:11" x14ac:dyDescent="0.25">
      <c r="A131" s="5">
        <v>5</v>
      </c>
      <c r="B131" s="38">
        <v>48215</v>
      </c>
      <c r="C131" s="65" t="s">
        <v>64</v>
      </c>
      <c r="D131" s="21"/>
      <c r="E131" s="21"/>
      <c r="F131" s="21">
        <v>15000</v>
      </c>
      <c r="G131" s="21"/>
      <c r="H131" s="10">
        <f>E133+E134</f>
        <v>25000</v>
      </c>
      <c r="I131" s="10">
        <f t="shared" ref="I131:J131" si="25">F133+F134</f>
        <v>10000</v>
      </c>
      <c r="J131" s="10">
        <f t="shared" si="25"/>
        <v>5000</v>
      </c>
      <c r="K131" t="s">
        <v>101</v>
      </c>
    </row>
    <row r="132" spans="1:11" x14ac:dyDescent="0.25">
      <c r="A132" s="5">
        <v>6</v>
      </c>
      <c r="B132" s="38">
        <v>48217</v>
      </c>
      <c r="C132" s="65" t="s">
        <v>65</v>
      </c>
      <c r="D132" s="21"/>
      <c r="E132" s="21">
        <v>20000</v>
      </c>
      <c r="F132" s="21"/>
      <c r="G132" s="21"/>
      <c r="H132" s="10">
        <f>E140</f>
        <v>0</v>
      </c>
      <c r="I132" s="10">
        <f t="shared" ref="I132" si="26">F140</f>
        <v>12000</v>
      </c>
      <c r="J132" s="10">
        <f>G140</f>
        <v>15000</v>
      </c>
      <c r="K132" t="s">
        <v>98</v>
      </c>
    </row>
    <row r="133" spans="1:11" x14ac:dyDescent="0.25">
      <c r="A133" s="5">
        <v>7</v>
      </c>
      <c r="B133" s="47">
        <v>48233</v>
      </c>
      <c r="C133" s="68" t="s">
        <v>66</v>
      </c>
      <c r="D133" s="21"/>
      <c r="E133" s="21">
        <v>15000</v>
      </c>
      <c r="F133" s="21">
        <v>10000</v>
      </c>
      <c r="G133" s="21">
        <v>5000</v>
      </c>
      <c r="H133" s="10"/>
      <c r="I133" s="10"/>
      <c r="J133" s="10"/>
    </row>
    <row r="134" spans="1:11" x14ac:dyDescent="0.25">
      <c r="A134" s="5">
        <v>8</v>
      </c>
      <c r="B134" s="47">
        <v>48219</v>
      </c>
      <c r="C134" s="68" t="s">
        <v>67</v>
      </c>
      <c r="D134" s="21"/>
      <c r="E134" s="21">
        <v>10000</v>
      </c>
      <c r="F134" s="21"/>
      <c r="G134" s="21"/>
      <c r="H134" s="10"/>
      <c r="I134" s="10"/>
      <c r="J134" s="10"/>
      <c r="K134" s="4"/>
    </row>
    <row r="135" spans="1:11" x14ac:dyDescent="0.25">
      <c r="A135" s="5">
        <v>9</v>
      </c>
      <c r="B135" s="47">
        <v>48220</v>
      </c>
      <c r="C135" s="69" t="s">
        <v>68</v>
      </c>
      <c r="D135" s="21"/>
      <c r="E135" s="21">
        <v>10000</v>
      </c>
      <c r="F135" s="21">
        <v>15000</v>
      </c>
      <c r="G135" s="21">
        <v>30000</v>
      </c>
      <c r="H135" s="10"/>
      <c r="I135" s="10"/>
      <c r="J135" s="10"/>
    </row>
    <row r="136" spans="1:11" x14ac:dyDescent="0.25">
      <c r="A136" s="5">
        <v>10</v>
      </c>
      <c r="B136" s="47">
        <v>48222</v>
      </c>
      <c r="C136" s="69" t="s">
        <v>69</v>
      </c>
      <c r="D136" s="21"/>
      <c r="E136" s="21"/>
      <c r="F136" s="21">
        <v>25000</v>
      </c>
      <c r="G136" s="21">
        <v>30000</v>
      </c>
      <c r="H136" s="10"/>
      <c r="I136" s="10"/>
      <c r="J136" s="10"/>
    </row>
    <row r="137" spans="1:11" x14ac:dyDescent="0.25">
      <c r="A137" s="5">
        <v>11</v>
      </c>
      <c r="B137" s="47">
        <v>48225</v>
      </c>
      <c r="C137" s="68" t="s">
        <v>191</v>
      </c>
      <c r="D137" s="21"/>
      <c r="E137" s="21">
        <v>18000</v>
      </c>
      <c r="F137" s="21">
        <v>10000</v>
      </c>
      <c r="G137" s="21">
        <v>10000</v>
      </c>
    </row>
    <row r="138" spans="1:11" x14ac:dyDescent="0.25">
      <c r="A138" s="5">
        <v>12</v>
      </c>
      <c r="B138" s="47">
        <v>48228</v>
      </c>
      <c r="C138" s="68" t="s">
        <v>192</v>
      </c>
      <c r="D138" s="21"/>
      <c r="E138" s="21"/>
      <c r="F138" s="21">
        <v>20000</v>
      </c>
      <c r="G138" s="21">
        <v>20000</v>
      </c>
    </row>
    <row r="139" spans="1:11" x14ac:dyDescent="0.25">
      <c r="A139" s="5">
        <v>13</v>
      </c>
      <c r="B139" s="47">
        <v>48229</v>
      </c>
      <c r="C139" s="68" t="s">
        <v>70</v>
      </c>
      <c r="D139" s="21"/>
      <c r="E139" s="21">
        <v>20000</v>
      </c>
      <c r="F139" s="21">
        <v>25000</v>
      </c>
      <c r="G139" s="21">
        <v>27000</v>
      </c>
    </row>
    <row r="140" spans="1:11" x14ac:dyDescent="0.25">
      <c r="A140" s="5">
        <v>14</v>
      </c>
      <c r="B140" s="47">
        <v>48230</v>
      </c>
      <c r="C140" s="68" t="s">
        <v>193</v>
      </c>
      <c r="D140" s="21"/>
      <c r="E140" s="21"/>
      <c r="F140" s="21">
        <v>12000</v>
      </c>
      <c r="G140" s="21">
        <v>15000</v>
      </c>
    </row>
    <row r="141" spans="1:11" x14ac:dyDescent="0.25">
      <c r="A141" s="92"/>
      <c r="B141" s="42"/>
      <c r="C141" s="1" t="s">
        <v>72</v>
      </c>
      <c r="D141" s="20">
        <f>SUM(D142:D144)</f>
        <v>0</v>
      </c>
      <c r="E141" s="20">
        <f>SUM(E142:E144)</f>
        <v>20000</v>
      </c>
      <c r="F141" s="20">
        <f t="shared" ref="F141:G141" si="27">SUM(F142:F144)</f>
        <v>12000</v>
      </c>
      <c r="G141" s="20">
        <f t="shared" si="27"/>
        <v>0</v>
      </c>
    </row>
    <row r="142" spans="1:11" x14ac:dyDescent="0.25">
      <c r="A142" s="5">
        <v>1</v>
      </c>
      <c r="B142" s="38">
        <v>45657</v>
      </c>
      <c r="C142" s="70" t="s">
        <v>194</v>
      </c>
      <c r="D142" s="29"/>
      <c r="E142" s="63">
        <v>12000</v>
      </c>
      <c r="F142" s="63">
        <v>12000</v>
      </c>
      <c r="G142" s="63"/>
    </row>
    <row r="143" spans="1:11" x14ac:dyDescent="0.25">
      <c r="A143" s="5">
        <v>2</v>
      </c>
      <c r="B143" s="47">
        <v>48339</v>
      </c>
      <c r="C143" s="71" t="s">
        <v>66</v>
      </c>
      <c r="D143" s="29"/>
      <c r="E143" s="63">
        <v>5000</v>
      </c>
      <c r="F143" s="63"/>
      <c r="G143" s="63"/>
      <c r="H143" s="31"/>
    </row>
    <row r="144" spans="1:11" x14ac:dyDescent="0.25">
      <c r="A144" s="5">
        <v>3</v>
      </c>
      <c r="B144" s="47">
        <v>48344</v>
      </c>
      <c r="C144" s="72" t="s">
        <v>71</v>
      </c>
      <c r="D144" s="29"/>
      <c r="E144" s="63">
        <v>3000</v>
      </c>
      <c r="F144" s="63"/>
      <c r="G144" s="63"/>
    </row>
    <row r="145" spans="1:11" x14ac:dyDescent="0.25">
      <c r="A145" s="92"/>
      <c r="B145" s="42"/>
      <c r="C145" s="1" t="s">
        <v>195</v>
      </c>
      <c r="D145" s="20">
        <f>SUM(D146:D157)</f>
        <v>103000</v>
      </c>
      <c r="E145" s="20">
        <f>SUM(E146:E157)</f>
        <v>163000</v>
      </c>
      <c r="F145" s="20">
        <f t="shared" ref="F145:G145" si="28">SUM(F146:F157)</f>
        <v>175000</v>
      </c>
      <c r="G145" s="20">
        <f t="shared" si="28"/>
        <v>200000</v>
      </c>
    </row>
    <row r="146" spans="1:11" x14ac:dyDescent="0.25">
      <c r="A146" s="5">
        <v>1</v>
      </c>
      <c r="B146" s="38">
        <v>47063</v>
      </c>
      <c r="C146" s="65" t="s">
        <v>73</v>
      </c>
      <c r="D146" s="21">
        <f>40000-12000</f>
        <v>28000</v>
      </c>
      <c r="E146" s="58">
        <v>20000</v>
      </c>
      <c r="F146" s="58">
        <v>22000</v>
      </c>
      <c r="G146" s="58">
        <v>25000</v>
      </c>
      <c r="H146" s="10">
        <f>E146+E147+E148+E149+E150+E152+E157</f>
        <v>131000</v>
      </c>
      <c r="I146" s="10">
        <f t="shared" ref="I146:J146" si="29">F146+F147+F148+F149+F150+F152+F157</f>
        <v>104000</v>
      </c>
      <c r="J146" s="10">
        <f t="shared" si="29"/>
        <v>83000</v>
      </c>
      <c r="K146" t="s">
        <v>102</v>
      </c>
    </row>
    <row r="147" spans="1:11" x14ac:dyDescent="0.25">
      <c r="A147" s="5">
        <v>2</v>
      </c>
      <c r="B147" s="38">
        <v>47077</v>
      </c>
      <c r="C147" s="65" t="s">
        <v>200</v>
      </c>
      <c r="D147" s="21">
        <v>5000</v>
      </c>
      <c r="E147" s="58">
        <v>6000</v>
      </c>
      <c r="F147" s="58">
        <v>7000</v>
      </c>
      <c r="G147" s="58">
        <v>8000</v>
      </c>
      <c r="H147" s="10">
        <f>E151+E156</f>
        <v>0</v>
      </c>
      <c r="I147" s="10">
        <f t="shared" ref="I147:J147" si="30">F151+F156</f>
        <v>71000</v>
      </c>
      <c r="J147" s="10">
        <f t="shared" si="30"/>
        <v>117000</v>
      </c>
      <c r="K147" t="s">
        <v>90</v>
      </c>
    </row>
    <row r="148" spans="1:11" x14ac:dyDescent="0.25">
      <c r="A148" s="5">
        <v>3</v>
      </c>
      <c r="B148" s="38">
        <v>45581</v>
      </c>
      <c r="C148" s="65" t="s">
        <v>199</v>
      </c>
      <c r="D148" s="21">
        <v>5000</v>
      </c>
      <c r="E148" s="58">
        <v>10000</v>
      </c>
      <c r="F148" s="58">
        <v>5000</v>
      </c>
      <c r="G148" s="58"/>
      <c r="H148" s="10">
        <f>E155</f>
        <v>10000</v>
      </c>
      <c r="I148" s="10">
        <f t="shared" ref="I148:J148" si="31">F155</f>
        <v>0</v>
      </c>
      <c r="J148" s="10">
        <f t="shared" si="31"/>
        <v>0</v>
      </c>
      <c r="K148" t="s">
        <v>98</v>
      </c>
    </row>
    <row r="149" spans="1:11" x14ac:dyDescent="0.25">
      <c r="A149" s="5">
        <v>4</v>
      </c>
      <c r="B149" s="38">
        <v>47072</v>
      </c>
      <c r="C149" s="65" t="s">
        <v>198</v>
      </c>
      <c r="D149" s="21">
        <v>5000</v>
      </c>
      <c r="E149" s="58">
        <v>5000</v>
      </c>
      <c r="F149" s="58"/>
      <c r="G149" s="58"/>
      <c r="H149" s="10">
        <f>E153</f>
        <v>12000</v>
      </c>
      <c r="I149" s="10">
        <f t="shared" ref="I149:J150" si="32">F153</f>
        <v>0</v>
      </c>
      <c r="J149" s="10">
        <f t="shared" si="32"/>
        <v>0</v>
      </c>
      <c r="K149" t="s">
        <v>97</v>
      </c>
    </row>
    <row r="150" spans="1:11" x14ac:dyDescent="0.25">
      <c r="A150" s="5">
        <v>5</v>
      </c>
      <c r="B150" s="38">
        <v>43708</v>
      </c>
      <c r="C150" s="65" t="s">
        <v>74</v>
      </c>
      <c r="D150" s="21">
        <v>20000</v>
      </c>
      <c r="E150" s="58">
        <v>10000</v>
      </c>
      <c r="F150" s="58"/>
      <c r="G150" s="58"/>
      <c r="H150" s="10">
        <f>E154</f>
        <v>10000</v>
      </c>
      <c r="I150" s="10">
        <f t="shared" si="32"/>
        <v>0</v>
      </c>
      <c r="J150" s="10">
        <f t="shared" si="32"/>
        <v>0</v>
      </c>
      <c r="K150" t="s">
        <v>103</v>
      </c>
    </row>
    <row r="151" spans="1:11" x14ac:dyDescent="0.25">
      <c r="A151" s="5">
        <v>6</v>
      </c>
      <c r="B151" s="38">
        <v>47067</v>
      </c>
      <c r="C151" s="65" t="s">
        <v>197</v>
      </c>
      <c r="D151" s="21">
        <v>40000</v>
      </c>
      <c r="E151" s="58"/>
      <c r="F151" s="58">
        <v>60000</v>
      </c>
      <c r="G151" s="58">
        <v>70000</v>
      </c>
      <c r="H151" s="10"/>
      <c r="I151" s="10"/>
      <c r="J151" s="10"/>
    </row>
    <row r="152" spans="1:11" x14ac:dyDescent="0.25">
      <c r="A152" s="5">
        <v>7</v>
      </c>
      <c r="B152" s="44">
        <v>48378</v>
      </c>
      <c r="C152" s="65" t="s">
        <v>75</v>
      </c>
      <c r="D152" s="21"/>
      <c r="E152" s="60">
        <f>50000+30000</f>
        <v>80000</v>
      </c>
      <c r="F152" s="58">
        <v>60000</v>
      </c>
      <c r="G152" s="58">
        <v>50000</v>
      </c>
      <c r="H152" s="10"/>
      <c r="I152" s="10"/>
      <c r="J152" s="10"/>
    </row>
    <row r="153" spans="1:11" x14ac:dyDescent="0.25">
      <c r="A153" s="5">
        <v>8</v>
      </c>
      <c r="B153" s="44">
        <v>48388</v>
      </c>
      <c r="C153" s="65" t="s">
        <v>23</v>
      </c>
      <c r="D153" s="26"/>
      <c r="E153" s="58">
        <v>12000</v>
      </c>
      <c r="F153" s="58"/>
      <c r="G153" s="58"/>
      <c r="H153" s="10"/>
      <c r="I153" s="10"/>
      <c r="J153" s="10"/>
    </row>
    <row r="154" spans="1:11" x14ac:dyDescent="0.25">
      <c r="A154" s="5">
        <v>9</v>
      </c>
      <c r="B154" s="44">
        <v>48421</v>
      </c>
      <c r="C154" s="65" t="s">
        <v>76</v>
      </c>
      <c r="D154" s="26"/>
      <c r="E154" s="58">
        <v>10000</v>
      </c>
      <c r="F154" s="58"/>
      <c r="G154" s="58"/>
      <c r="H154" s="10"/>
      <c r="I154" s="10"/>
      <c r="J154" s="10"/>
    </row>
    <row r="155" spans="1:11" x14ac:dyDescent="0.25">
      <c r="A155" s="5">
        <v>10</v>
      </c>
      <c r="B155" s="44">
        <v>48422</v>
      </c>
      <c r="C155" s="65" t="s">
        <v>77</v>
      </c>
      <c r="D155" s="26"/>
      <c r="E155" s="58">
        <v>10000</v>
      </c>
      <c r="F155" s="58"/>
      <c r="G155" s="58"/>
    </row>
    <row r="156" spans="1:11" x14ac:dyDescent="0.25">
      <c r="A156" s="5">
        <v>11</v>
      </c>
      <c r="B156" s="44">
        <v>48429</v>
      </c>
      <c r="C156" s="65" t="s">
        <v>78</v>
      </c>
      <c r="D156" s="26"/>
      <c r="E156" s="58"/>
      <c r="F156" s="58">
        <v>11000</v>
      </c>
      <c r="G156" s="58">
        <v>47000</v>
      </c>
    </row>
    <row r="157" spans="1:11" x14ac:dyDescent="0.25">
      <c r="A157" s="5">
        <v>12</v>
      </c>
      <c r="B157" s="44">
        <v>48434</v>
      </c>
      <c r="C157" s="65" t="s">
        <v>79</v>
      </c>
      <c r="D157" s="26"/>
      <c r="E157" s="59"/>
      <c r="F157" s="21">
        <v>10000</v>
      </c>
      <c r="G157" s="59"/>
    </row>
    <row r="158" spans="1:11" x14ac:dyDescent="0.25">
      <c r="A158" s="92"/>
      <c r="B158" s="92"/>
      <c r="C158" s="1" t="s">
        <v>196</v>
      </c>
      <c r="D158" s="20">
        <f>D159</f>
        <v>10000</v>
      </c>
      <c r="E158" s="20">
        <f t="shared" ref="E158:G158" si="33">E159</f>
        <v>12000</v>
      </c>
      <c r="F158" s="20">
        <f t="shared" si="33"/>
        <v>13000</v>
      </c>
      <c r="G158" s="20">
        <f t="shared" si="33"/>
        <v>15000</v>
      </c>
    </row>
    <row r="159" spans="1:11" x14ac:dyDescent="0.25">
      <c r="A159" s="5">
        <v>1</v>
      </c>
      <c r="B159" s="44">
        <v>47069</v>
      </c>
      <c r="C159" s="65" t="s">
        <v>201</v>
      </c>
      <c r="D159" s="26">
        <v>10000</v>
      </c>
      <c r="E159" s="21">
        <v>12000</v>
      </c>
      <c r="F159" s="21">
        <v>13000</v>
      </c>
      <c r="G159" s="21">
        <v>15000</v>
      </c>
    </row>
    <row r="160" spans="1:11" x14ac:dyDescent="0.25">
      <c r="A160" s="92"/>
      <c r="B160" s="42"/>
      <c r="C160" s="1" t="s">
        <v>202</v>
      </c>
      <c r="D160" s="20">
        <f>SUM(D161:D170)</f>
        <v>370000</v>
      </c>
      <c r="E160" s="20">
        <f>SUM(E161:E172)</f>
        <v>471183</v>
      </c>
      <c r="F160" s="20">
        <f t="shared" ref="F160:G160" si="34">SUM(F161:F172)</f>
        <v>550000</v>
      </c>
      <c r="G160" s="20">
        <f t="shared" si="34"/>
        <v>500000</v>
      </c>
    </row>
    <row r="161" spans="1:9" x14ac:dyDescent="0.25">
      <c r="A161" s="35">
        <v>1</v>
      </c>
      <c r="B161" s="44">
        <v>46770</v>
      </c>
      <c r="C161" s="73" t="s">
        <v>205</v>
      </c>
      <c r="D161" s="28">
        <v>205726</v>
      </c>
      <c r="E161" s="22">
        <v>150000</v>
      </c>
      <c r="F161" s="22">
        <v>150000</v>
      </c>
      <c r="G161" s="22">
        <v>85000</v>
      </c>
      <c r="H161" s="31"/>
    </row>
    <row r="162" spans="1:9" x14ac:dyDescent="0.25">
      <c r="A162" s="35">
        <v>2</v>
      </c>
      <c r="B162" s="44">
        <v>48464</v>
      </c>
      <c r="C162" s="73" t="s">
        <v>80</v>
      </c>
      <c r="D162" s="28">
        <v>20000</v>
      </c>
      <c r="E162" s="21">
        <v>30000</v>
      </c>
      <c r="F162" s="22">
        <v>15000</v>
      </c>
      <c r="G162" s="22"/>
    </row>
    <row r="163" spans="1:9" x14ac:dyDescent="0.25">
      <c r="A163" s="35">
        <v>3</v>
      </c>
      <c r="B163" s="44">
        <v>46456</v>
      </c>
      <c r="C163" s="73" t="s">
        <v>207</v>
      </c>
      <c r="D163" s="28">
        <v>40000</v>
      </c>
      <c r="E163" s="21">
        <v>20000</v>
      </c>
      <c r="F163" s="22"/>
      <c r="G163" s="22"/>
      <c r="H163" s="31"/>
    </row>
    <row r="164" spans="1:9" x14ac:dyDescent="0.25">
      <c r="A164" s="35">
        <v>4</v>
      </c>
      <c r="B164" s="38">
        <v>46810</v>
      </c>
      <c r="C164" s="73" t="s">
        <v>9</v>
      </c>
      <c r="D164" s="28">
        <v>60000</v>
      </c>
      <c r="E164" s="21">
        <v>80000</v>
      </c>
      <c r="F164" s="21">
        <v>60000</v>
      </c>
      <c r="G164" s="21">
        <v>60000</v>
      </c>
    </row>
    <row r="165" spans="1:9" x14ac:dyDescent="0.25">
      <c r="A165" s="35">
        <v>5</v>
      </c>
      <c r="B165" s="48">
        <v>46815</v>
      </c>
      <c r="C165" s="73" t="s">
        <v>81</v>
      </c>
      <c r="D165" s="28">
        <v>20000</v>
      </c>
      <c r="E165" s="21">
        <v>20000</v>
      </c>
      <c r="F165" s="30">
        <v>40000</v>
      </c>
      <c r="G165" s="30">
        <v>20000</v>
      </c>
    </row>
    <row r="166" spans="1:9" x14ac:dyDescent="0.25">
      <c r="A166" s="35">
        <v>6</v>
      </c>
      <c r="B166" s="44">
        <v>46982</v>
      </c>
      <c r="C166" s="78" t="s">
        <v>82</v>
      </c>
      <c r="D166" s="79">
        <v>24274</v>
      </c>
      <c r="E166" s="22">
        <v>16183</v>
      </c>
      <c r="F166" s="22"/>
      <c r="G166" s="22"/>
    </row>
    <row r="167" spans="1:9" x14ac:dyDescent="0.25">
      <c r="A167" s="35">
        <v>7</v>
      </c>
      <c r="B167" s="38">
        <v>48471</v>
      </c>
      <c r="C167" s="73" t="s">
        <v>83</v>
      </c>
      <c r="D167" s="28"/>
      <c r="E167" s="22">
        <v>15000</v>
      </c>
      <c r="F167" s="21"/>
      <c r="G167" s="21"/>
    </row>
    <row r="168" spans="1:9" x14ac:dyDescent="0.25">
      <c r="A168" s="35">
        <v>8</v>
      </c>
      <c r="B168" s="38">
        <v>48473</v>
      </c>
      <c r="C168" s="73" t="s">
        <v>206</v>
      </c>
      <c r="D168" s="28"/>
      <c r="E168" s="22">
        <v>30000</v>
      </c>
      <c r="F168" s="21">
        <v>30000</v>
      </c>
      <c r="G168" s="21">
        <v>30000</v>
      </c>
    </row>
    <row r="169" spans="1:9" x14ac:dyDescent="0.25">
      <c r="A169" s="35">
        <v>9</v>
      </c>
      <c r="B169" s="38">
        <v>48474</v>
      </c>
      <c r="C169" s="78" t="s">
        <v>108</v>
      </c>
      <c r="D169" s="28"/>
      <c r="E169" s="22">
        <v>100000</v>
      </c>
      <c r="F169" s="21">
        <v>50000</v>
      </c>
      <c r="G169" s="21">
        <v>50000</v>
      </c>
    </row>
    <row r="170" spans="1:9" x14ac:dyDescent="0.25">
      <c r="A170" s="35">
        <v>10</v>
      </c>
      <c r="B170" s="38">
        <v>48647</v>
      </c>
      <c r="C170" s="73" t="s">
        <v>204</v>
      </c>
      <c r="D170" s="28"/>
      <c r="E170" s="24"/>
      <c r="F170" s="21">
        <v>5000</v>
      </c>
      <c r="G170" s="21">
        <v>5000</v>
      </c>
      <c r="I170" s="10"/>
    </row>
    <row r="171" spans="1:9" x14ac:dyDescent="0.25">
      <c r="A171" s="35">
        <v>11</v>
      </c>
      <c r="B171" s="38">
        <v>48476</v>
      </c>
      <c r="C171" s="73" t="s">
        <v>84</v>
      </c>
      <c r="D171" s="28"/>
      <c r="E171" s="74"/>
      <c r="F171" s="74">
        <v>200000</v>
      </c>
      <c r="G171" s="74">
        <v>250000</v>
      </c>
      <c r="I171" s="10"/>
    </row>
    <row r="172" spans="1:9" x14ac:dyDescent="0.25">
      <c r="A172" s="35">
        <v>12</v>
      </c>
      <c r="B172" s="38">
        <v>48479</v>
      </c>
      <c r="C172" s="78" t="s">
        <v>203</v>
      </c>
      <c r="D172" s="28"/>
      <c r="E172" s="74">
        <v>10000</v>
      </c>
      <c r="F172" s="74"/>
      <c r="G172" s="74"/>
      <c r="I172" s="4"/>
    </row>
    <row r="173" spans="1:9" x14ac:dyDescent="0.25">
      <c r="A173" s="36"/>
      <c r="B173" s="46"/>
      <c r="C173" s="90"/>
      <c r="D173" s="81"/>
      <c r="E173" s="80"/>
      <c r="F173" s="80"/>
      <c r="G173" s="80"/>
      <c r="I173" s="4"/>
    </row>
    <row r="174" spans="1:9" x14ac:dyDescent="0.25">
      <c r="A174" s="36"/>
      <c r="B174" s="46"/>
      <c r="C174" s="80"/>
      <c r="D174" s="81"/>
      <c r="E174" s="80" t="s">
        <v>85</v>
      </c>
      <c r="G174" s="80"/>
      <c r="I174" s="4"/>
    </row>
    <row r="175" spans="1:9" x14ac:dyDescent="0.25">
      <c r="A175" s="36"/>
      <c r="B175" s="46"/>
      <c r="C175" s="80" t="s">
        <v>87</v>
      </c>
      <c r="D175" s="81"/>
      <c r="E175" s="80" t="s">
        <v>86</v>
      </c>
      <c r="F175" s="80"/>
      <c r="G175" s="82"/>
      <c r="I175" s="4"/>
    </row>
    <row r="176" spans="1:9" x14ac:dyDescent="0.25">
      <c r="A176" s="36"/>
      <c r="B176" s="46"/>
      <c r="C176" s="80"/>
      <c r="D176" s="81"/>
      <c r="E176" s="80"/>
      <c r="F176" s="80"/>
      <c r="G176" s="82"/>
      <c r="I176" s="54"/>
    </row>
  </sheetData>
  <mergeCells count="6">
    <mergeCell ref="C1:F1"/>
    <mergeCell ref="A2:G2"/>
    <mergeCell ref="A3:A4"/>
    <mergeCell ref="B3:B4"/>
    <mergeCell ref="C3:C4"/>
    <mergeCell ref="E3:G3"/>
  </mergeCells>
  <pageMargins left="0.44" right="0.17" top="0.17" bottom="0.17" header="0.17" footer="0.17"/>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Shqip</vt:lpstr>
      <vt:lpstr>English</vt:lpstr>
      <vt:lpstr>English!Print_Area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Gentiana Qurdina</dc:creator>
  <cp:lastModifiedBy>Gentiana Qurdina</cp:lastModifiedBy>
  <cp:lastPrinted>2023-08-31T08:53:40Z</cp:lastPrinted>
  <dcterms:created xsi:type="dcterms:W3CDTF">2017-06-07T09:49:36Z</dcterms:created>
  <dcterms:modified xsi:type="dcterms:W3CDTF">2023-09-19T06:54:30Z</dcterms:modified>
</cp:coreProperties>
</file>